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ads\Downloads\"/>
    </mc:Choice>
  </mc:AlternateContent>
  <bookViews>
    <workbookView xWindow="0" yWindow="0" windowWidth="28800" windowHeight="11760"/>
  </bookViews>
  <sheets>
    <sheet name="כתב כמויות למילוי"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H51" i="1"/>
  <c r="H100" i="1" l="1"/>
  <c r="H99" i="1"/>
  <c r="H98" i="1"/>
  <c r="F129" i="1" l="1"/>
  <c r="F128" i="1"/>
  <c r="H118" i="1"/>
  <c r="H117" i="1"/>
  <c r="H116" i="1"/>
  <c r="H114" i="1"/>
  <c r="H113" i="1"/>
  <c r="H111" i="1"/>
  <c r="H110" i="1"/>
  <c r="H109" i="1"/>
  <c r="H108" i="1"/>
  <c r="H106" i="1"/>
  <c r="H105" i="1"/>
  <c r="H104" i="1"/>
  <c r="C104" i="1"/>
  <c r="H103" i="1"/>
  <c r="C103" i="1"/>
  <c r="H102" i="1"/>
  <c r="H97" i="1"/>
  <c r="H96" i="1"/>
  <c r="C96" i="1"/>
  <c r="C97" i="1" s="1"/>
  <c r="H95" i="1"/>
  <c r="H120" i="1" s="1"/>
  <c r="H122" i="1" s="1"/>
  <c r="H86" i="1"/>
  <c r="H85" i="1"/>
  <c r="H84" i="1"/>
  <c r="H83" i="1"/>
  <c r="H82" i="1"/>
  <c r="H87" i="1" s="1"/>
  <c r="H89" i="1" s="1"/>
  <c r="H81" i="1"/>
  <c r="C81" i="1"/>
  <c r="C82" i="1" s="1"/>
  <c r="C83" i="1" s="1"/>
  <c r="C84" i="1" s="1"/>
  <c r="C85" i="1" s="1"/>
  <c r="C86" i="1" s="1"/>
  <c r="H80" i="1"/>
  <c r="H74" i="1"/>
  <c r="H73" i="1"/>
  <c r="H72" i="1"/>
  <c r="H71" i="1"/>
  <c r="H70" i="1"/>
  <c r="H69" i="1"/>
  <c r="H68" i="1"/>
  <c r="H67" i="1"/>
  <c r="H66" i="1"/>
  <c r="C66" i="1"/>
  <c r="C67" i="1" s="1"/>
  <c r="C68" i="1" s="1"/>
  <c r="C69" i="1" s="1"/>
  <c r="C70" i="1" s="1"/>
  <c r="C71" i="1" s="1"/>
  <c r="C72" i="1" s="1"/>
  <c r="C73" i="1" s="1"/>
  <c r="H65" i="1"/>
  <c r="H59" i="1"/>
  <c r="J59" i="1" s="1"/>
  <c r="H58" i="1"/>
  <c r="J58" i="1" s="1"/>
  <c r="H57" i="1"/>
  <c r="J57" i="1" s="1"/>
  <c r="J56" i="1"/>
  <c r="H56" i="1"/>
  <c r="C56" i="1"/>
  <c r="C57" i="1" s="1"/>
  <c r="C58" i="1" s="1"/>
  <c r="C59" i="1" s="1"/>
  <c r="H55" i="1"/>
  <c r="J55" i="1" s="1"/>
  <c r="H50" i="1"/>
  <c r="J50" i="1" s="1"/>
  <c r="H49" i="1"/>
  <c r="J49" i="1" s="1"/>
  <c r="H48" i="1"/>
  <c r="J48" i="1" s="1"/>
  <c r="H47" i="1"/>
  <c r="J47" i="1" s="1"/>
  <c r="H46" i="1"/>
  <c r="J46" i="1" s="1"/>
  <c r="J45" i="1"/>
  <c r="H45" i="1"/>
  <c r="J44" i="1"/>
  <c r="H44" i="1"/>
  <c r="H43" i="1"/>
  <c r="J43" i="1" s="1"/>
  <c r="H42" i="1"/>
  <c r="J42" i="1" s="1"/>
  <c r="J41" i="1"/>
  <c r="H41" i="1"/>
  <c r="H40" i="1"/>
  <c r="J40" i="1" s="1"/>
  <c r="C40" i="1"/>
  <c r="C41" i="1" s="1"/>
  <c r="C42" i="1" s="1"/>
  <c r="C43" i="1" s="1"/>
  <c r="C44" i="1" s="1"/>
  <c r="C45" i="1" s="1"/>
  <c r="C46" i="1" s="1"/>
  <c r="C47" i="1" s="1"/>
  <c r="H39" i="1"/>
  <c r="J39" i="1" s="1"/>
  <c r="H31" i="1"/>
  <c r="F31" i="1"/>
  <c r="F30" i="1"/>
  <c r="H30" i="1" s="1"/>
  <c r="F29" i="1"/>
  <c r="H29" i="1" s="1"/>
  <c r="H28" i="1"/>
  <c r="F28" i="1"/>
  <c r="H27" i="1"/>
  <c r="H26" i="1"/>
  <c r="F25" i="1"/>
  <c r="H25" i="1" s="1"/>
  <c r="F24" i="1"/>
  <c r="H24" i="1" s="1"/>
  <c r="F23" i="1"/>
  <c r="H23" i="1" s="1"/>
  <c r="H22" i="1"/>
  <c r="F22" i="1"/>
  <c r="H21" i="1"/>
  <c r="C21" i="1"/>
  <c r="C22" i="1" s="1"/>
  <c r="C23" i="1" s="1"/>
  <c r="C24" i="1" s="1"/>
  <c r="C25" i="1" s="1"/>
  <c r="C26" i="1" s="1"/>
  <c r="C27" i="1" s="1"/>
  <c r="C28" i="1" s="1"/>
  <c r="H20" i="1"/>
  <c r="F14" i="1"/>
  <c r="H14" i="1" s="1"/>
  <c r="F13" i="1"/>
  <c r="H13" i="1" s="1"/>
  <c r="H12" i="1"/>
  <c r="H11" i="1"/>
  <c r="F10" i="1"/>
  <c r="H10" i="1" s="1"/>
  <c r="F9" i="1"/>
  <c r="H9" i="1" s="1"/>
  <c r="H8" i="1"/>
  <c r="C8" i="1"/>
  <c r="C9" i="1" s="1"/>
  <c r="C10" i="1" s="1"/>
  <c r="C11" i="1" s="1"/>
  <c r="C12" i="1" s="1"/>
  <c r="C13" i="1" s="1"/>
  <c r="C14" i="1" s="1"/>
  <c r="H7" i="1"/>
  <c r="J52" i="1" l="1"/>
  <c r="H15" i="1"/>
  <c r="H17" i="1" s="1"/>
  <c r="H32" i="1"/>
  <c r="H34" i="1" s="1"/>
  <c r="H35" i="1" s="1"/>
  <c r="H75" i="1"/>
  <c r="H77" i="1" s="1"/>
  <c r="H90" i="1" s="1"/>
  <c r="H123" i="1"/>
  <c r="J60" i="1"/>
  <c r="J61" i="1" s="1"/>
  <c r="H125" i="1" l="1"/>
</calcChain>
</file>

<file path=xl/sharedStrings.xml><?xml version="1.0" encoding="utf-8"?>
<sst xmlns="http://schemas.openxmlformats.org/spreadsheetml/2006/main" count="408" uniqueCount="195">
  <si>
    <t>מסמך ה' - מחירון - מכרז 76/19</t>
  </si>
  <si>
    <t>מבנה 1</t>
  </si>
  <si>
    <t xml:space="preserve">פיתוח סככות וריהוט סביבת תחנה-תכניות, דגמים ואב טיפוס  </t>
  </si>
  <si>
    <t>פרק 1.1</t>
  </si>
  <si>
    <t>סככות המתנה</t>
  </si>
  <si>
    <t>תכולה</t>
  </si>
  <si>
    <t>פריט</t>
  </si>
  <si>
    <t>מס פריט</t>
  </si>
  <si>
    <t>פירוט</t>
  </si>
  <si>
    <t xml:space="preserve">יחידה </t>
  </si>
  <si>
    <t>עלות ₪</t>
  </si>
  <si>
    <t>כמות לחישוב</t>
  </si>
  <si>
    <t>סה״כ</t>
  </si>
  <si>
    <t>תכנון דגם דמא ראשוני - מוק אפ</t>
  </si>
  <si>
    <t>סככת 8 מטר, 4 מטר, 4 מטר צרה</t>
  </si>
  <si>
    <t>הכנת תכניות לסככות 8 מטר, 4 מטר, 4 מטר צרה -  הסככות כולל תכנון כל המרכיבים ולרבות תכנון ארון הטכני בדופן ופתרונות חשמל, תאורה ושילוב השלט הדיגיטלי המשולב (מסך HD)</t>
  </si>
  <si>
    <t>כלול בייצור</t>
  </si>
  <si>
    <t>סככת 10 מטר, 10 מטר כפולה (מודגשת)</t>
  </si>
  <si>
    <t>הכנת תכניות לסככות 10 מטר, 10 מטר כפולה (מודגשת) כולל תכנון כל המרכיבים ולרבות תכנון ארון הטכני, פתרונות חיווט חשמל, תאורה ושילוב השלט הדיגיטלי המשולב (מסך HD)</t>
  </si>
  <si>
    <t>ייצור דגם דמא ראשוני - מוק אפ</t>
  </si>
  <si>
    <t>ייצור, אספקה והתקנה של דוגמי סככה 8 מטר, 4 מטר , 4 מטר צרה ( דגם דמא ראשוני - מוק אפ) כולל ארון הטכני בדופן, פתרונות חיווט וחשמל, פתרונות לשילוב בשלט הדיגיטלי המשולב (מסך HD) ספסלים ומגיני רוח - באתר שייבחר ע״י הלקוח</t>
  </si>
  <si>
    <t>קומפלט</t>
  </si>
  <si>
    <t>ייצור, אספקה והתקנה של דוגמי סככה 10 מטר, 10 מטר כפולה (מודגשת) (דגם דמא ראשוני - מוק אפ) ארון הטכני בדופן, פתרונות חיווט וחשמל, פתרונות לשילוב בשלט הדיגיטלי המשולב (מסך HD) ספסלים ומגיני רוח - באתר שייבחר ע״י הלקוח</t>
  </si>
  <si>
    <t>תכנון אבי טיפוס</t>
  </si>
  <si>
    <t>סככת 10 ו5 מטר</t>
  </si>
  <si>
    <t xml:space="preserve">תכנון  הנדסי ומבני של אלמנטי הסככה לדגמים 8 מטר  ו4 מטר כולל תכנון הארון הטכני, פתרונת חיווט וחשמל, שילוב השלט הדיגיטלי המשולב (מסך HD), הכנת גיליון חישובים סטטיים , אישור קונסטרוקטור, אישור חשמלאי מוסמך, פתרון להתקנת היסודות בשלבי ביצוע , פתרון להתקנת היסוד עבור  אלמנטי הסככה , פתרונות הארקה וחשמל ופתרונות גמר להתקנה באתר. כל התוכניות יוגשו לאישור מלא של הלקוח/המזמין </t>
  </si>
  <si>
    <t>סככת 10 מטר כפולה (מודגשת)</t>
  </si>
  <si>
    <t xml:space="preserve">תכנון  הנדסי ומבני של אלמנטי הסככה לדגם 10 מטר כפולה (מודגשת) כולל תכנון הארון הטכני, פתרונת חיווט וחשמל, שילוב השלט הדיגיטלי המשולב (מסך HD), הכנת גיליון חישובים סטטיים , אישור קונסטרוקטור,שילוב המרכיבים המופיעים במרט החשמל ואישור חשמלאי מוסמך, פתרון להתקנת היסודות בשלבי ביצוע , פתרון להתקנת היסוד עבור  אלמנטי הסככה , פתרונות הארקה וחשמל ופתרונות גמר להתקנה באתר. כל התוכניות יוגשו לאישור מלא של הלקוח/המזמין </t>
  </si>
  <si>
    <t xml:space="preserve">ייצור אבי טיפוס </t>
  </si>
  <si>
    <r>
      <t xml:space="preserve">ייצור, אספקה והתקנה של אבי טיפוס לדגמים 8 מטר ו4 מטר, כולל Tooling תוכניות ,  פתרונות חיווט ותכנון לדופן הטכני והתקנה מלאה של המרכיבים </t>
    </r>
    <r>
      <rPr>
        <b/>
        <sz val="11"/>
        <color theme="1"/>
        <rFont val="Arial"/>
        <family val="2"/>
        <scheme val="minor"/>
      </rPr>
      <t xml:space="preserve">לפי מפרט החשמל. </t>
    </r>
    <r>
      <rPr>
        <sz val="11"/>
        <color theme="1"/>
        <rFont val="Arial"/>
        <family val="2"/>
        <scheme val="minor"/>
      </rPr>
      <t>המחיר</t>
    </r>
    <r>
      <rPr>
        <b/>
        <sz val="11"/>
        <color theme="1"/>
        <rFont val="Arial"/>
        <family val="2"/>
        <scheme val="minor"/>
      </rPr>
      <t xml:space="preserve"> </t>
    </r>
    <r>
      <rPr>
        <sz val="11"/>
        <color theme="1"/>
        <rFont val="Arial"/>
        <family val="2"/>
        <scheme val="minor"/>
      </rPr>
      <t>כולל כל מרכיבי הסככות , ארון טכני ופתרונות חיווט, שלט דיגיטלי משולב (מסך HD), מרכיבי הטענה לטלפון נייד ושקעי USB, ספסלי ישיבה, מגיני רוח, הכנה לרמקול, הכנה למצלמה ואביזרי שילוט נלווים לפי המפרט הטכני לצורך אישור תכנון סופי, ניסוי  תפקוד ואישור תחזוקה. התקנה באתר שייבחר ע״י הלקוח</t>
    </r>
  </si>
  <si>
    <r>
      <t xml:space="preserve">ייצור, אספקה והתקנה של אבי טיפוס לדגם 10 מטר כפולה (מודגשת), כולל Tooling תוכניות ,  פתרונות חיווט ותכנון לדופן הטכני והתקנה מלאה של המרכיבים </t>
    </r>
    <r>
      <rPr>
        <b/>
        <sz val="11"/>
        <color theme="1"/>
        <rFont val="Arial"/>
        <family val="2"/>
        <scheme val="minor"/>
      </rPr>
      <t>לפי מפרט החשמל.</t>
    </r>
    <r>
      <rPr>
        <sz val="11"/>
        <color theme="1"/>
        <rFont val="Arial"/>
        <family val="2"/>
        <scheme val="minor"/>
      </rPr>
      <t xml:space="preserve"> המחיר כולל כל מרכיבי הסככות , ארון טכני ופתרונות חיווט, שלט דיגיטלי משולב (מסך HD), מרכיבי הטענה לטלפון נייד ושקעי USB, ספסלי ישיבה, מגיני רוח, הכנה לרמקול, הכנה למצלמה ואביזרי שילוט נלווים לפי המפרט הטכני לצורך אישור תכנון סופי, ניסוי  תפקוד ואישור תחזוקה. התקנה באתר שייבחר ע״י הלקוח</t>
    </r>
  </si>
  <si>
    <t>סה"כ פרק 1.1</t>
  </si>
  <si>
    <t>הנחה</t>
  </si>
  <si>
    <t>סה"כ פרק 1.1 אחרי הנחה</t>
  </si>
  <si>
    <t>פרק 1.2</t>
  </si>
  <si>
    <t xml:space="preserve">ריהוט סביבת תחנה: ספסל חוץ עם גב, ספסל השענות חוץ,  ספסל השענות לתוך הסככה, שלט , אשפתון וברזייה </t>
  </si>
  <si>
    <t>תכניות</t>
  </si>
  <si>
    <t xml:space="preserve">הכנת תוכניות לריהוט  לפי רשימת הריהוט בתת פרק כולל תכנון כל המרכיבים ולרבות פתרונות חשמל במידת הצורך </t>
  </si>
  <si>
    <t>כלול במחיר יחידה</t>
  </si>
  <si>
    <t>כללי</t>
  </si>
  <si>
    <t>הכנה והתקנה של דוגמאות מרכיבי הריהוט (דגם דמא ראשוני - מוק אפ) באתר שייבחר ע״י הלקוח</t>
  </si>
  <si>
    <t>ספסל השענות</t>
  </si>
  <si>
    <t>ספסל הישענות חוץ/פנים</t>
  </si>
  <si>
    <t>ספסל חוץ</t>
  </si>
  <si>
    <t>ספסל רציף מחוץ לסככה עם משענת גב</t>
  </si>
  <si>
    <t>ברזייה</t>
  </si>
  <si>
    <t>ברזייה כולל פתרונות חשמל והארקה</t>
  </si>
  <si>
    <t>אשפתון</t>
  </si>
  <si>
    <t>תכנון  הנדסי ומבני  של אלמנטי הריהוט כולל הכנת גיליון חישובים סטטיים , פתרון להתקנת היסודות בשלבי ביצוע , פתרון להתקנת היסוד, פתרונות חשמליים ופתרונות גמר להתקנה באתר . כל התוכניות יוגשו לאישור מלא של הלקוח/המזמין</t>
  </si>
  <si>
    <t>ייצור והתקנה של אבי טיפוס של כל הדגמים כולל tooling תוכניות , התקנה מלאה של המרכיבים  לצורך ניסוי ואישור אחזקה .</t>
  </si>
  <si>
    <t>כלול במחיר היחידה</t>
  </si>
  <si>
    <t>סה"כ פרק 1.2</t>
  </si>
  <si>
    <t>סה"כ פרק 1.2 אחרי הנחה</t>
  </si>
  <si>
    <t>סה"כ מבנה 1</t>
  </si>
  <si>
    <t>מבנה 2</t>
  </si>
  <si>
    <t xml:space="preserve">ייצור  אספקה והתקנת סככות וריהוט סביבת תחנות </t>
  </si>
  <si>
    <t>פרק 2.1</t>
  </si>
  <si>
    <t xml:space="preserve">ייצור והתקנה סככות </t>
  </si>
  <si>
    <t>סה״כ הנחה</t>
  </si>
  <si>
    <t>מחיר אחרי הנחה</t>
  </si>
  <si>
    <t>יצור אספקה והתקנת סככה</t>
  </si>
  <si>
    <t>סככה דגם 10 מטר ללא אספקת שלט דיגיטלי משולב</t>
  </si>
  <si>
    <t>סככה דגם 10 מטר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</si>
  <si>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יחידה מותקנת ושלמה בשטח</t>
  </si>
  <si>
    <t xml:space="preserve">סככה דגם 8 מטר ללא אספקת שלט דיגיטלי משולב </t>
  </si>
  <si>
    <t>סככה דגם 8 מטר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</si>
  <si>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סככה דגם 10 מטר כפולה (מודגש) ללא אספקת שלט דיגיטלי משולב</t>
  </si>
  <si>
    <r>
      <t xml:space="preserve">סככה דגם 10 מטר </t>
    </r>
    <r>
      <rPr>
        <sz val="11"/>
        <color theme="1"/>
        <rFont val="Calibri (Body)"/>
      </rPr>
      <t>כפולה (מודגשת)</t>
    </r>
    <r>
      <rPr>
        <sz val="11"/>
        <color theme="1"/>
        <rFont val="Arial"/>
        <family val="2"/>
        <scheme val="minor"/>
      </rPr>
      <t xml:space="preserve">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r>
  </si>
  <si>
    <t>סככה דגם 4 מטר ללא אספקת שלט דיגיטלי משולב</t>
  </si>
  <si>
    <t>סככה דגם 4 מטר כולל פתרונות לחיווט חשמל ותאורה ספסל , ידיות לספסל , גג אלומיניום מבודד עם פתרון עיבוי , גב מזכוכית חסומה , שני מגיני רוח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</si>
  <si>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סככה דגם 4 מטר צרה ללא אספקת שלט דיגיטלי משולב</t>
  </si>
  <si>
    <t>סככה דגם 4 מטר צרה (דגם בני ברק) כולל פתרונות לחיווט חשמל ותאורה ספסל , ידיות לספסל , גג אלומיניום מבודד עם פתרון עיבוי , גב מזכוכית חסומה , שני מגיני רוח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</si>
  <si>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יצור אספקה והתקנת מסך</t>
  </si>
  <si>
    <t>שלט דיגיטלי משולב</t>
  </si>
  <si>
    <t>שלט דיגיטלי משולב, מותקנת בסככה לפי מפרט הטכני, כולל שנת בדק מיום אישור ההתקנה (כולל תקשרות סלולרית בשנת הבדק)</t>
  </si>
  <si>
    <t>סעיף משנה סככה</t>
  </si>
  <si>
    <t>זכוכית מחוסמת 15 מ״מ אנטי סאן (גוון לפי בחירת הלקוח) סככות 8 ו10 מטר</t>
  </si>
  <si>
    <t>כלול במחירי כל היחידות</t>
  </si>
  <si>
    <t>זכוכית מחוסמת 12 מ״מ אנטי סאן (גוון לפי בחירת הלקוח) סככות 4  מטר</t>
  </si>
  <si>
    <t>מדבקה למגן רוח כולל התקנה</t>
  </si>
  <si>
    <t>כלול</t>
  </si>
  <si>
    <t>סימון טקטילי לנגישות מנירוסטה/אלמנט מתכתי עבור הטוטם והסככה כולל התקנה עבור כבדי הראייה.</t>
  </si>
  <si>
    <t xml:space="preserve">מדבקה צבעונית עם ניגודיות חזקה לצורך הכוונה לכבדי ראיה . כולל התקנה </t>
  </si>
  <si>
    <t>איקונים לסימון מיקום עבור כסא גלגלים / מוגבלים כולל התקנה</t>
  </si>
  <si>
    <t>סה"כ פרק 2.1</t>
  </si>
  <si>
    <t>פרק 2.2</t>
  </si>
  <si>
    <t>ריהוט סביבת תחנה</t>
  </si>
  <si>
    <t>ספסל הישענות חוץ/פנים כולל ייצור, ביסוס, התקנה באתר  (בנוסף לפריט הקיים בסככה)</t>
  </si>
  <si>
    <t xml:space="preserve">ספסל רציף מחוץ לסככה עם גב כולל ייצור, ביסוס, התקנה באתר </t>
  </si>
  <si>
    <t>אשפתון בלי מאפרה כולל ייצור, ביסוס והתקנה באתר</t>
  </si>
  <si>
    <t>אשפתון מאפרה</t>
  </si>
  <si>
    <t>אשפתון עם מאפרה כולל ייצור, ביסוס והתקנה באתר</t>
  </si>
  <si>
    <t>סה"כ פרק 2.2</t>
  </si>
  <si>
    <t>סה"כ מבנה 2</t>
  </si>
  <si>
    <t>מבנה3</t>
  </si>
  <si>
    <t xml:space="preserve">פריטים אופציונליים </t>
  </si>
  <si>
    <t>פרק 3.1</t>
  </si>
  <si>
    <t>סככות המתנה מאושרות על יד משרד התחבורה כולל יסודות והצבה - חברת רוט</t>
  </si>
  <si>
    <t>רוט 1</t>
  </si>
  <si>
    <t>עפי מפרט מאושר - יחידה מותקנת ושלמה בשטח כולל יסודות</t>
  </si>
  <si>
    <t>רוט 2</t>
  </si>
  <si>
    <t>רוט 3</t>
  </si>
  <si>
    <t>רוט 4</t>
  </si>
  <si>
    <t>רוט 5</t>
  </si>
  <si>
    <t>רוט 6</t>
  </si>
  <si>
    <t>רוט 7</t>
  </si>
  <si>
    <t>רוט 8</t>
  </si>
  <si>
    <t>רוט 9</t>
  </si>
  <si>
    <t>רוט 10</t>
  </si>
  <si>
    <t>סה"כ פרק 3.1 לפני הנחה</t>
  </si>
  <si>
    <t>סה"כ פרק 3.1 אחרי הנחה</t>
  </si>
  <si>
    <t>פרק 3.2</t>
  </si>
  <si>
    <t>סככות המתנה מאושרות על יד משרד התחבורה כולל יסודות והצבה - חברת שגב</t>
  </si>
  <si>
    <t>אי.אם.שגב 1</t>
  </si>
  <si>
    <t>אי.אם.שגב 2</t>
  </si>
  <si>
    <t>אי.אם.שגב 3</t>
  </si>
  <si>
    <t>אי.אם.שגב 5</t>
  </si>
  <si>
    <t>אי.אם.שגב 6</t>
  </si>
  <si>
    <t>אי.אם.שגב 7</t>
  </si>
  <si>
    <t>אי.אם.שגב 8</t>
  </si>
  <si>
    <t>סה"כ פרק 3.2</t>
  </si>
  <si>
    <t>סה"כ פרק 3.2 אחרי הנחה</t>
  </si>
  <si>
    <t>סה"כ מבנה 3</t>
  </si>
  <si>
    <t>מבנה 4</t>
  </si>
  <si>
    <t>תחזוקה ואחזקה</t>
  </si>
  <si>
    <t>הערה - כלל רכיבי פרק 4 יוכלו להיות מומחים לצד ג'- רשות מטרופולינית, רשות מקומית, רשות תפעול  וכו'. במכרז יכול להיות ריבוי של צד ג', וכל אחד מהם יפעל למול הקבלן לעניין פרק זה.</t>
  </si>
  <si>
    <t>פרק 4.1</t>
  </si>
  <si>
    <t>תת פרק  1</t>
  </si>
  <si>
    <t>שעת עבודה</t>
  </si>
  <si>
    <t>עבודה פועל ייצור</t>
  </si>
  <si>
    <t>שעה</t>
  </si>
  <si>
    <t>עבודה בכיר</t>
  </si>
  <si>
    <t>נסיעה</t>
  </si>
  <si>
    <t>נסיעה/רכב</t>
  </si>
  <si>
    <t>קמ׳</t>
  </si>
  <si>
    <t>תת פרק 2</t>
  </si>
  <si>
    <t>חומרים</t>
  </si>
  <si>
    <t>חומר מוגמר</t>
  </si>
  <si>
    <t>זכוכית מחוסמת אנטי סאן עובי 15 ממ</t>
  </si>
  <si>
    <t>מר׳</t>
  </si>
  <si>
    <t>זכוכית מחוסמת אנטי סאן עובי 12 ממ</t>
  </si>
  <si>
    <t>פוליקרבונט 5 ממ</t>
  </si>
  <si>
    <t>פרופיל אלומיניום צבוע</t>
  </si>
  <si>
    <t>קילוגרם</t>
  </si>
  <si>
    <t>צביעה באבקה</t>
  </si>
  <si>
    <t>פרופילי פלדה מגולוונים</t>
  </si>
  <si>
    <t xml:space="preserve">50*50     עובי דופן 2 ממ </t>
  </si>
  <si>
    <t xml:space="preserve">100*100    עובי דופן 4 ממ </t>
  </si>
  <si>
    <t xml:space="preserve">150*150     עובי דופן 6 ממ </t>
  </si>
  <si>
    <t xml:space="preserve">200*200     עובי דופן 6.3 ממ </t>
  </si>
  <si>
    <t>לוחות פח</t>
  </si>
  <si>
    <t>לוח פח 2 ממ פלדה צבוע</t>
  </si>
  <si>
    <t>לוח פח 3 ממ אלומיניום  צבוע</t>
  </si>
  <si>
    <t>תת פרק 3</t>
  </si>
  <si>
    <t xml:space="preserve">חלקים לתיקון </t>
  </si>
  <si>
    <t>אספקה והתקנה</t>
  </si>
  <si>
    <t xml:space="preserve">מנגנון נעילה לדלת דגם מנעול משולש </t>
  </si>
  <si>
    <t>ידית לספסל</t>
  </si>
  <si>
    <t>גליל פנימי לפח אשפה</t>
  </si>
  <si>
    <t xml:space="preserve">סה"כ תת פרק  </t>
  </si>
  <si>
    <t>סה"כ פרק 4.1</t>
  </si>
  <si>
    <t>סה"כ פרק 4.1 אחרי הנחה</t>
  </si>
  <si>
    <t>סה"כ מבנה 4</t>
  </si>
  <si>
    <t>סה"כ הצעה לצורך חישוב</t>
  </si>
  <si>
    <t>פרק 4.2</t>
  </si>
  <si>
    <t>תחזוקה מונעת</t>
  </si>
  <si>
    <t>עלות באחוזים</t>
  </si>
  <si>
    <t>תחזוקת מונעת</t>
  </si>
  <si>
    <t>תחזוקה חודשית לתחנה</t>
  </si>
  <si>
    <t xml:space="preserve">תחזוקה מונעת לתחנה בהתאם לנספח "תחזוקת תחנות מהיר לעיר". התחזוקה מחושבת עפי סה"כ הפריטים בתחנה. אחוז התחזוקה קבוע מראש. סעיף זה לא נכלל בחישוב ההצעה הכספית. </t>
  </si>
  <si>
    <t>חודש תחזוקה לתחנה</t>
  </si>
  <si>
    <t>תחזוקה ואחזקת שלט מתחלף</t>
  </si>
  <si>
    <t>תחזוקת שלט מתחלף</t>
  </si>
  <si>
    <t>תחזוקה חודשית לכל שלט מתחלף החל מהשנה השנייה. התחזוקה הינה באחוזים מעלות השלט כפי שהוגדר בסעיף 21.6. סכום זה לא נכלל בחישוב ההצעה הכספית. במידה ותופעל בתחנה תקשרות קווית, מסכום זה יקוזז סכום של 20 ₪ בחודש.</t>
  </si>
  <si>
    <t>חודש תחזוקה לשלט</t>
  </si>
  <si>
    <t>על המציעים למלא בכתב הכמויות את אחוז ההנחה המוצע על ידם ביחס לכל אחד מהמחירים המפורטים בכתב הכמויות (תאים המסומנים באדום).
המציעים אינם רשאים במסגרת מרז זה לדרוש/למלא אחוז תוספת כלשהי, והמציעים רשאים להציע אחוז הנחה בלבד. אם וככל שלמרות האמור ידרוש מציע אחוז תוספת מסוימים על תעריפי כתב הכמויות לרבות על ידי הוספת סימון "+" ליד המספק שייכתב על ידי, כי אז תהא רשאית החברה לפסול את הצעתו או, לפי שיקול דעתה הבלעדי, לתקן את הצעתו כך שיראו בה כאילו נקב המציע שיעור הנחה של 0%.</t>
  </si>
  <si>
    <t>תחזוקת שבר למתקני הריהוט וביצוע העתקות ואחסונים</t>
  </si>
  <si>
    <t>הובלת סככה קטנה</t>
  </si>
  <si>
    <t>הובלת סככה גדולה</t>
  </si>
  <si>
    <t>אחסנה</t>
  </si>
  <si>
    <t>41.10</t>
  </si>
  <si>
    <t>41.20</t>
  </si>
  <si>
    <t>סעיף זה לביצוע אחסנות רק לאחר אספקה ראשונה. לא כולל אחסנה לפני אספקה ראשונית. המחיר הינו מחיר אחסנת הסככה לחודש.</t>
  </si>
  <si>
    <t>יחידה</t>
  </si>
  <si>
    <t>חודש</t>
  </si>
  <si>
    <t>אומדני עבודה, העתקות ואחסנה</t>
  </si>
  <si>
    <t>סעיף זה לביצוע העתקות ואחסונים בלבד. לא להתקנה ראשונית. עבור סככות 4מ', 4מ' צרה או סככות קצרות מ-4מ'. לצורך הובלת סככה קטנה יתווסף תשלום ל12 שעות עבודה של פועל ייצור (41.1) ו4 שעות עבודה של בכיר (41.2). העלות הכוללת הזו תהיה כל התמורה בגין פירוק, הובלה והעתקה של הסככה.</t>
  </si>
  <si>
    <t>סעיף זה לביצוע העתקות ואחסונים בלבד. לא להתקנה ראשונית. עבור סככות 8מ', 10מ', ו-10 מ' מודגש. לצורך הובלת סככה גדולה יתווסף תשלום ל24 שעות עבודה של פועל ייצור (41.1) ו8 שעות עבודה של בכיר (41.2). העלות הכוללת הזו תהיה כל התמורה בגין פירוק, הובלה והעתקה של הסככה.</t>
  </si>
  <si>
    <t>21.10</t>
  </si>
  <si>
    <t>21.11</t>
  </si>
  <si>
    <t>21.12</t>
  </si>
  <si>
    <t>31.10</t>
  </si>
  <si>
    <t>תמרור 505</t>
  </si>
  <si>
    <t>ייצור אספקה והתקנת שילוט</t>
  </si>
  <si>
    <t>אספקת תמרור או שלט מאלוניום בעובי של 2.5 מ"מ מכל סוג, לא כולל עמודים, מצופה במדבקה מחזירת אור לתמרורים 505 ו-506 (50X60 ס"מ), דו צדדי כולל הפקה של הטקסט על בסיס קובץ שיועבר ובהתאם להנחיות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</si>
</sst>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font>
      <sz val="12"/>
      <color theme="1"/>
      <name val="Arial"/>
      <family val="2"/>
      <scheme val="minor"/>
    </font>
    <font>
      <sz val="11"/>
      <color theme="1"/>
      <name val="Arial"/>
      <family val="2"/>
      <charset val="177"/>
      <scheme val="minor"/>
    </font>
    <font>
      <sz val="12"/>
      <color theme="1"/>
      <name val="Arial"/>
      <family val="2"/>
      <scheme val="minor"/>
    </font>
    <font>
      <b/>
      <sz val="18"/>
      <color theme="1"/>
      <name val="Arial"/>
      <family val="2"/>
      <scheme val="minor"/>
    </font>
    <font>
      <b/>
      <sz val="12"/>
      <color rgb="FFFF0000"/>
      <name val="Arial"/>
      <family val="2"/>
      <scheme val="minor"/>
    </font>
    <font>
      <sz val="12"/>
      <color rgb="FFFF0000"/>
      <name val="Arial"/>
      <family val="2"/>
      <scheme val="minor"/>
    </font>
    <font>
      <b/>
      <sz val="16"/>
      <color theme="1"/>
      <name val="Arial"/>
      <family val="2"/>
      <scheme val="minor"/>
    </font>
    <font>
      <b/>
      <sz val="11"/>
      <color theme="1"/>
      <name val="Arial"/>
      <family val="2"/>
      <scheme val="minor"/>
    </font>
    <font>
      <sz val="11"/>
      <color indexed="8"/>
      <name val="Arial"/>
      <family val="2"/>
      <charset val="177"/>
    </font>
    <font>
      <b/>
      <sz val="11"/>
      <color indexed="8"/>
      <name val="Arial"/>
      <family val="2"/>
      <scheme val="minor"/>
    </font>
    <font>
      <sz val="11"/>
      <color theme="1"/>
      <name val="Arial"/>
      <family val="2"/>
      <scheme val="minor"/>
    </font>
    <font>
      <b/>
      <sz val="11"/>
      <color theme="0"/>
      <name val="Arial"/>
      <family val="2"/>
      <scheme val="minor"/>
    </font>
    <font>
      <b/>
      <sz val="14"/>
      <color theme="1"/>
      <name val="Arial"/>
      <family val="2"/>
      <scheme val="minor"/>
    </font>
    <font>
      <b/>
      <sz val="14"/>
      <color theme="0"/>
      <name val="Arial"/>
      <family val="2"/>
      <scheme val="minor"/>
    </font>
    <font>
      <b/>
      <sz val="12"/>
      <color theme="1"/>
      <name val="Arial"/>
      <family val="2"/>
      <scheme val="minor"/>
    </font>
    <font>
      <sz val="18"/>
      <color theme="1"/>
      <name val="Arial"/>
      <family val="2"/>
      <scheme val="minor"/>
    </font>
    <font>
      <sz val="11"/>
      <color rgb="FF000000"/>
      <name val="Arial"/>
      <family val="2"/>
      <scheme val="minor"/>
    </font>
    <font>
      <sz val="11"/>
      <color theme="1"/>
      <name val="Calibri (Body)"/>
    </font>
  </fonts>
  <fills count="10">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s>
  <borders count="61">
    <border>
      <left/>
      <right/>
      <top/>
      <bottom/>
      <diagonal/>
    </border>
    <border>
      <left style="thick">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ck">
        <color auto="1"/>
      </left>
      <right/>
      <top/>
      <bottom/>
      <diagonal/>
    </border>
    <border>
      <left/>
      <right style="thick">
        <color auto="1"/>
      </right>
      <top/>
      <bottom/>
      <diagonal/>
    </border>
    <border>
      <left style="thick">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ck">
        <color auto="1"/>
      </right>
      <top style="medium">
        <color indexed="64"/>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medium">
        <color auto="1"/>
      </right>
      <top/>
      <bottom style="thin">
        <color auto="1"/>
      </bottom>
      <diagonal/>
    </border>
    <border>
      <left style="thin">
        <color auto="1"/>
      </left>
      <right/>
      <top style="thin">
        <color auto="1"/>
      </top>
      <bottom style="thin">
        <color auto="1"/>
      </bottom>
      <diagonal/>
    </border>
    <border>
      <left style="thick">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ck">
        <color auto="1"/>
      </left>
      <right style="thick">
        <color auto="1"/>
      </right>
      <top style="thick">
        <color auto="1"/>
      </top>
      <bottom/>
      <diagonal/>
    </border>
    <border>
      <left style="thick">
        <color auto="1"/>
      </left>
      <right style="medium">
        <color auto="1"/>
      </right>
      <top style="thick">
        <color auto="1"/>
      </top>
      <bottom style="thick">
        <color auto="1"/>
      </bottom>
      <diagonal/>
    </border>
    <border>
      <left style="medium">
        <color auto="1"/>
      </left>
      <right/>
      <top style="thick">
        <color auto="1"/>
      </top>
      <bottom style="thick">
        <color auto="1"/>
      </bottom>
      <diagonal/>
    </border>
    <border>
      <left style="medium">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top style="thin">
        <color auto="1"/>
      </top>
      <bottom/>
      <diagonal/>
    </border>
    <border>
      <left style="medium">
        <color auto="1"/>
      </left>
      <right/>
      <top style="thin">
        <color auto="1"/>
      </top>
      <bottom/>
      <diagonal/>
    </border>
    <border>
      <left/>
      <right style="thick">
        <color auto="1"/>
      </right>
      <top style="thin">
        <color auto="1"/>
      </top>
      <bottom/>
      <diagonal/>
    </border>
    <border>
      <left style="medium">
        <color auto="1"/>
      </left>
      <right style="medium">
        <color auto="1"/>
      </right>
      <top style="medium">
        <color auto="1"/>
      </top>
      <bottom style="medium">
        <color auto="1"/>
      </bottom>
      <diagonal/>
    </border>
    <border>
      <left style="thick">
        <color auto="1"/>
      </left>
      <right style="thick">
        <color auto="1"/>
      </right>
      <top/>
      <bottom style="thick">
        <color auto="1"/>
      </bottom>
      <diagonal/>
    </border>
    <border>
      <left style="thick">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1" fillId="0" borderId="0"/>
  </cellStyleXfs>
  <cellXfs count="223">
    <xf numFmtId="0" fontId="0" fillId="0" borderId="0" xfId="0"/>
    <xf numFmtId="0" fontId="5" fillId="0" borderId="0" xfId="0" applyFont="1" applyAlignment="1">
      <alignment wrapText="1"/>
    </xf>
    <xf numFmtId="3" fontId="0" fillId="0" borderId="0" xfId="0" applyNumberFormat="1"/>
    <xf numFmtId="0" fontId="0" fillId="0" borderId="0" xfId="0" applyAlignment="1">
      <alignment wrapText="1"/>
    </xf>
    <xf numFmtId="164" fontId="0" fillId="0" borderId="0" xfId="1" applyNumberFormat="1" applyFo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right" vertical="center" readingOrder="2"/>
    </xf>
    <xf numFmtId="3" fontId="3" fillId="3" borderId="3" xfId="0"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0" fontId="0" fillId="4" borderId="5" xfId="0" applyFill="1" applyBorder="1"/>
    <xf numFmtId="0" fontId="0" fillId="4" borderId="6" xfId="0" applyFill="1" applyBorder="1"/>
    <xf numFmtId="0" fontId="6" fillId="5" borderId="7" xfId="0" applyFont="1" applyFill="1" applyBorder="1" applyAlignment="1">
      <alignment horizont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6" fillId="5" borderId="10" xfId="0" applyFont="1" applyFill="1" applyBorder="1" applyAlignment="1">
      <alignment wrapText="1"/>
    </xf>
    <xf numFmtId="3" fontId="3" fillId="5" borderId="9" xfId="0"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0" fontId="0" fillId="4" borderId="12" xfId="0" applyFill="1" applyBorder="1"/>
    <xf numFmtId="0" fontId="0" fillId="4" borderId="13" xfId="0" applyFill="1" applyBorder="1"/>
    <xf numFmtId="49" fontId="7" fillId="6" borderId="14" xfId="0" applyNumberFormat="1" applyFont="1" applyFill="1" applyBorder="1" applyAlignment="1">
      <alignment horizontal="center" vertical="center"/>
    </xf>
    <xf numFmtId="0" fontId="9" fillId="6" borderId="15" xfId="3" applyFont="1" applyFill="1" applyBorder="1" applyAlignment="1">
      <alignment vertical="center"/>
    </xf>
    <xf numFmtId="0" fontId="9" fillId="6" borderId="16" xfId="3" applyFont="1" applyFill="1" applyBorder="1" applyAlignment="1">
      <alignment vertical="center"/>
    </xf>
    <xf numFmtId="0" fontId="9" fillId="6" borderId="16" xfId="3" applyFont="1" applyFill="1" applyBorder="1" applyAlignment="1">
      <alignment vertical="center" wrapText="1"/>
    </xf>
    <xf numFmtId="4" fontId="7" fillId="6" borderId="16" xfId="0" applyNumberFormat="1" applyFont="1" applyFill="1" applyBorder="1" applyAlignment="1">
      <alignment horizontal="center" vertical="center"/>
    </xf>
    <xf numFmtId="3" fontId="7" fillId="6" borderId="16" xfId="0" applyNumberFormat="1" applyFont="1" applyFill="1" applyBorder="1" applyAlignment="1">
      <alignment horizontal="center" vertical="center"/>
    </xf>
    <xf numFmtId="3" fontId="7" fillId="6" borderId="16" xfId="0" applyNumberFormat="1" applyFont="1" applyFill="1" applyBorder="1" applyAlignment="1">
      <alignment horizontal="center" vertical="center" wrapText="1"/>
    </xf>
    <xf numFmtId="164" fontId="7" fillId="6" borderId="17" xfId="1" applyNumberFormat="1"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9" xfId="0" applyFont="1" applyBorder="1" applyAlignment="1">
      <alignment vertical="center" wrapText="1"/>
    </xf>
    <xf numFmtId="0" fontId="10" fillId="0" borderId="20" xfId="0" applyFont="1" applyBorder="1" applyAlignment="1">
      <alignment vertical="center"/>
    </xf>
    <xf numFmtId="0" fontId="10" fillId="0" borderId="20" xfId="0" applyFont="1" applyBorder="1" applyAlignment="1">
      <alignment vertical="center" wrapText="1"/>
    </xf>
    <xf numFmtId="4" fontId="10" fillId="0" borderId="20" xfId="0" applyNumberFormat="1" applyFont="1" applyBorder="1" applyAlignment="1">
      <alignment horizontal="center" vertical="center" wrapText="1"/>
    </xf>
    <xf numFmtId="3" fontId="7" fillId="7" borderId="20" xfId="0" applyNumberFormat="1" applyFont="1" applyFill="1" applyBorder="1" applyAlignment="1">
      <alignment horizontal="center" vertical="center"/>
    </xf>
    <xf numFmtId="3" fontId="10" fillId="7" borderId="20" xfId="0" applyNumberFormat="1" applyFont="1" applyFill="1" applyBorder="1" applyAlignment="1">
      <alignment horizontal="center" vertical="center"/>
    </xf>
    <xf numFmtId="164" fontId="0" fillId="7" borderId="21" xfId="1" applyNumberFormat="1" applyFont="1" applyFill="1" applyBorder="1"/>
    <xf numFmtId="0" fontId="10" fillId="0" borderId="7" xfId="0" applyFont="1" applyFill="1" applyBorder="1" applyAlignment="1">
      <alignment horizontal="center" vertical="center" wrapText="1"/>
    </xf>
    <xf numFmtId="0" fontId="10" fillId="0" borderId="10" xfId="0" applyFont="1" applyBorder="1" applyAlignment="1">
      <alignment vertical="center" wrapText="1"/>
    </xf>
    <xf numFmtId="3" fontId="7" fillId="7" borderId="10" xfId="0" applyNumberFormat="1" applyFont="1" applyFill="1" applyBorder="1" applyAlignment="1">
      <alignment horizontal="center" vertical="center"/>
    </xf>
    <xf numFmtId="3" fontId="10" fillId="7" borderId="10"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7" fillId="0" borderId="22" xfId="0" applyNumberFormat="1" applyFont="1" applyBorder="1" applyAlignment="1">
      <alignment horizontal="center" vertical="center"/>
    </xf>
    <xf numFmtId="0" fontId="10" fillId="0" borderId="14" xfId="0" applyFont="1" applyFill="1" applyBorder="1" applyAlignment="1">
      <alignment horizontal="center" vertical="center" wrapText="1"/>
    </xf>
    <xf numFmtId="0" fontId="10" fillId="0" borderId="16" xfId="0" applyFont="1" applyBorder="1" applyAlignment="1">
      <alignment vertical="center" wrapText="1"/>
    </xf>
    <xf numFmtId="4" fontId="10" fillId="0" borderId="23" xfId="0" applyNumberFormat="1"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23" xfId="0" applyFont="1" applyBorder="1" applyAlignment="1">
      <alignment vertical="center"/>
    </xf>
    <xf numFmtId="4" fontId="10" fillId="0" borderId="16" xfId="0" applyNumberFormat="1" applyFont="1" applyBorder="1" applyAlignment="1">
      <alignment horizontal="center" vertical="center" wrapText="1"/>
    </xf>
    <xf numFmtId="3" fontId="7" fillId="0" borderId="16" xfId="0" applyNumberFormat="1" applyFont="1" applyBorder="1" applyAlignment="1">
      <alignment horizontal="center" vertical="center"/>
    </xf>
    <xf numFmtId="3" fontId="10" fillId="0" borderId="16"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8" borderId="29" xfId="0" applyNumberFormat="1" applyFont="1" applyFill="1" applyBorder="1" applyAlignment="1">
      <alignment horizontal="center" vertical="center"/>
    </xf>
    <xf numFmtId="9" fontId="11" fillId="9" borderId="29" xfId="2" applyFont="1" applyFill="1" applyBorder="1" applyAlignment="1">
      <alignment horizontal="center" vertical="center"/>
    </xf>
    <xf numFmtId="0" fontId="6" fillId="5" borderId="33" xfId="0" applyFont="1" applyFill="1" applyBorder="1" applyAlignment="1">
      <alignment horizontal="center"/>
    </xf>
    <xf numFmtId="0" fontId="6" fillId="5" borderId="9" xfId="0" applyFont="1" applyFill="1" applyBorder="1" applyAlignment="1">
      <alignment wrapText="1"/>
    </xf>
    <xf numFmtId="164" fontId="7" fillId="4" borderId="12" xfId="1" applyNumberFormat="1" applyFont="1" applyFill="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horizontal="right" vertical="center" wrapText="1"/>
    </xf>
    <xf numFmtId="0" fontId="10" fillId="0" borderId="34" xfId="0" applyFont="1" applyBorder="1" applyAlignment="1">
      <alignment vertical="center"/>
    </xf>
    <xf numFmtId="0" fontId="10" fillId="0" borderId="35" xfId="0" applyFont="1" applyFill="1" applyBorder="1" applyAlignment="1">
      <alignment horizontal="center" vertical="center" wrapText="1"/>
    </xf>
    <xf numFmtId="0" fontId="10" fillId="0" borderId="36" xfId="0" applyFont="1" applyBorder="1" applyAlignment="1">
      <alignment vertical="center"/>
    </xf>
    <xf numFmtId="0" fontId="10" fillId="0" borderId="37" xfId="0" applyFont="1" applyBorder="1" applyAlignment="1">
      <alignment vertical="center" wrapText="1"/>
    </xf>
    <xf numFmtId="3" fontId="10" fillId="0" borderId="37" xfId="0" applyNumberFormat="1" applyFont="1" applyBorder="1" applyAlignment="1">
      <alignment horizontal="center" vertical="center"/>
    </xf>
    <xf numFmtId="0" fontId="10" fillId="0" borderId="18" xfId="0" applyFont="1" applyFill="1" applyBorder="1" applyAlignment="1">
      <alignment horizontal="center" vertical="center"/>
    </xf>
    <xf numFmtId="3" fontId="7" fillId="7" borderId="22" xfId="0" applyNumberFormat="1" applyFont="1" applyFill="1" applyBorder="1" applyAlignment="1">
      <alignment horizontal="center" vertical="center"/>
    </xf>
    <xf numFmtId="0" fontId="10" fillId="0" borderId="7" xfId="0" applyFont="1" applyFill="1" applyBorder="1" applyAlignment="1">
      <alignment horizontal="center" vertical="center"/>
    </xf>
    <xf numFmtId="2" fontId="10" fillId="0" borderId="20" xfId="0" applyNumberFormat="1" applyFont="1" applyBorder="1" applyAlignment="1">
      <alignment vertical="center"/>
    </xf>
    <xf numFmtId="0" fontId="10" fillId="0" borderId="14" xfId="0" applyFont="1" applyFill="1" applyBorder="1" applyAlignment="1">
      <alignment horizontal="center" vertical="center"/>
    </xf>
    <xf numFmtId="0" fontId="10" fillId="0" borderId="15" xfId="0" applyFont="1" applyBorder="1" applyAlignment="1">
      <alignment vertical="center"/>
    </xf>
    <xf numFmtId="2" fontId="10" fillId="0" borderId="23" xfId="0" applyNumberFormat="1" applyFont="1" applyBorder="1" applyAlignment="1">
      <alignment vertical="center"/>
    </xf>
    <xf numFmtId="3" fontId="12" fillId="8" borderId="29" xfId="0" applyNumberFormat="1" applyFont="1" applyFill="1" applyBorder="1" applyAlignment="1">
      <alignment horizontal="center" vertical="center"/>
    </xf>
    <xf numFmtId="9" fontId="13" fillId="9" borderId="29" xfId="2" applyFont="1" applyFill="1" applyBorder="1" applyAlignment="1">
      <alignment horizontal="center" vertical="center"/>
    </xf>
    <xf numFmtId="164" fontId="14" fillId="4" borderId="12" xfId="1" applyNumberFormat="1" applyFont="1" applyFill="1" applyBorder="1"/>
    <xf numFmtId="3" fontId="12" fillId="3" borderId="38" xfId="0" applyNumberFormat="1" applyFont="1" applyFill="1" applyBorder="1" applyAlignment="1">
      <alignment horizontal="center" vertical="center"/>
    </xf>
    <xf numFmtId="164" fontId="0" fillId="4" borderId="12" xfId="1" applyNumberFormat="1" applyFont="1" applyFill="1" applyBorder="1"/>
    <xf numFmtId="0" fontId="3" fillId="3" borderId="39" xfId="0" applyFont="1" applyFill="1" applyBorder="1" applyAlignment="1">
      <alignment horizontal="center" vertical="center"/>
    </xf>
    <xf numFmtId="0" fontId="9" fillId="6" borderId="34" xfId="3" applyFont="1" applyFill="1" applyBorder="1" applyAlignment="1">
      <alignment vertical="center"/>
    </xf>
    <xf numFmtId="0" fontId="9" fillId="6" borderId="10" xfId="3" applyFont="1" applyFill="1" applyBorder="1" applyAlignment="1">
      <alignment vertical="center"/>
    </xf>
    <xf numFmtId="0" fontId="9" fillId="6" borderId="10" xfId="3" applyFont="1" applyFill="1" applyBorder="1" applyAlignment="1">
      <alignment vertical="center" wrapText="1"/>
    </xf>
    <xf numFmtId="4" fontId="7" fillId="6" borderId="16" xfId="0" applyNumberFormat="1" applyFont="1" applyFill="1" applyBorder="1" applyAlignment="1">
      <alignment horizontal="center" vertical="center" wrapText="1"/>
    </xf>
    <xf numFmtId="0" fontId="10" fillId="0" borderId="34" xfId="0" applyFont="1" applyBorder="1" applyAlignment="1">
      <alignment vertical="center" wrapText="1"/>
    </xf>
    <xf numFmtId="0" fontId="10" fillId="0" borderId="10" xfId="0" applyFont="1" applyBorder="1" applyAlignment="1">
      <alignment vertical="center"/>
    </xf>
    <xf numFmtId="0" fontId="10" fillId="0" borderId="44" xfId="0" applyFont="1" applyBorder="1" applyAlignment="1">
      <alignment vertical="center" wrapText="1"/>
    </xf>
    <xf numFmtId="9" fontId="11" fillId="9" borderId="10" xfId="2"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22" xfId="0" applyNumberFormat="1" applyFont="1" applyBorder="1" applyAlignment="1">
      <alignment horizontal="center" vertical="center" wrapText="1"/>
    </xf>
    <xf numFmtId="0" fontId="16" fillId="0" borderId="34" xfId="0" applyFont="1" applyBorder="1" applyAlignment="1">
      <alignment vertical="center" wrapText="1" readingOrder="2"/>
    </xf>
    <xf numFmtId="4" fontId="16" fillId="0" borderId="10" xfId="0" applyNumberFormat="1" applyFont="1" applyBorder="1" applyAlignment="1">
      <alignment horizontal="center" vertical="center" wrapText="1" readingOrder="2"/>
    </xf>
    <xf numFmtId="9" fontId="7" fillId="7" borderId="10" xfId="2" applyFont="1" applyFill="1" applyBorder="1" applyAlignment="1">
      <alignment horizontal="center" vertical="center" wrapText="1"/>
    </xf>
    <xf numFmtId="4" fontId="7" fillId="7" borderId="10" xfId="0" applyNumberFormat="1" applyFont="1" applyFill="1" applyBorder="1" applyAlignment="1">
      <alignment horizontal="center" vertical="center" wrapText="1"/>
    </xf>
    <xf numFmtId="4" fontId="7" fillId="7" borderId="22" xfId="0" applyNumberFormat="1" applyFont="1" applyFill="1" applyBorder="1" applyAlignment="1">
      <alignment horizontal="center" vertical="center" wrapText="1"/>
    </xf>
    <xf numFmtId="4" fontId="10" fillId="0" borderId="10" xfId="0" applyNumberFormat="1" applyFont="1" applyBorder="1" applyAlignment="1">
      <alignment horizontal="center" vertical="center"/>
    </xf>
    <xf numFmtId="0" fontId="10" fillId="0" borderId="0" xfId="0" applyFont="1" applyBorder="1" applyAlignment="1">
      <alignment vertical="center" wrapText="1"/>
    </xf>
    <xf numFmtId="0" fontId="10" fillId="2" borderId="7" xfId="0" applyFont="1" applyFill="1" applyBorder="1" applyAlignment="1">
      <alignment horizontal="center" vertical="center"/>
    </xf>
    <xf numFmtId="0" fontId="10" fillId="2" borderId="34" xfId="0" applyFont="1" applyFill="1" applyBorder="1" applyAlignment="1">
      <alignment vertical="center"/>
    </xf>
    <xf numFmtId="0" fontId="10" fillId="2" borderId="10" xfId="0" applyFont="1" applyFill="1" applyBorder="1" applyAlignment="1">
      <alignment vertical="center"/>
    </xf>
    <xf numFmtId="0" fontId="10" fillId="2" borderId="44" xfId="0" applyFont="1" applyFill="1" applyBorder="1" applyAlignment="1">
      <alignment vertical="center" wrapText="1"/>
    </xf>
    <xf numFmtId="4" fontId="10" fillId="2" borderId="10" xfId="0" applyNumberFormat="1" applyFont="1" applyFill="1" applyBorder="1" applyAlignment="1">
      <alignment horizontal="center" vertical="center"/>
    </xf>
    <xf numFmtId="4" fontId="7" fillId="8" borderId="22" xfId="0" applyNumberFormat="1" applyFont="1" applyFill="1" applyBorder="1" applyAlignment="1">
      <alignment horizontal="center" vertical="center" wrapText="1"/>
    </xf>
    <xf numFmtId="0" fontId="0" fillId="2" borderId="0" xfId="0" applyFill="1"/>
    <xf numFmtId="3" fontId="12" fillId="3" borderId="29" xfId="0" applyNumberFormat="1" applyFont="1" applyFill="1" applyBorder="1" applyAlignment="1">
      <alignment horizontal="center" vertical="center"/>
    </xf>
    <xf numFmtId="0" fontId="3" fillId="3" borderId="33" xfId="0" applyFont="1" applyFill="1" applyBorder="1" applyAlignment="1">
      <alignment horizontal="center" vertical="center"/>
    </xf>
    <xf numFmtId="0" fontId="6" fillId="5" borderId="14" xfId="0" applyFont="1" applyFill="1" applyBorder="1" applyAlignment="1">
      <alignment horizontal="center"/>
    </xf>
    <xf numFmtId="49" fontId="7" fillId="6" borderId="52" xfId="0" applyNumberFormat="1" applyFont="1" applyFill="1" applyBorder="1" applyAlignment="1">
      <alignment horizontal="center" vertical="center"/>
    </xf>
    <xf numFmtId="0" fontId="9" fillId="6" borderId="52" xfId="3" applyFont="1" applyFill="1" applyBorder="1" applyAlignment="1">
      <alignment vertical="center"/>
    </xf>
    <xf numFmtId="0" fontId="9" fillId="6" borderId="52" xfId="3" applyFont="1" applyFill="1" applyBorder="1" applyAlignment="1">
      <alignment vertical="center" wrapText="1"/>
    </xf>
    <xf numFmtId="4" fontId="7" fillId="6" borderId="52" xfId="0" applyNumberFormat="1" applyFont="1" applyFill="1" applyBorder="1" applyAlignment="1">
      <alignment horizontal="center" vertical="center"/>
    </xf>
    <xf numFmtId="3" fontId="7" fillId="6" borderId="52" xfId="0" applyNumberFormat="1" applyFont="1" applyFill="1" applyBorder="1" applyAlignment="1">
      <alignment horizontal="center" vertical="center" wrapText="1"/>
    </xf>
    <xf numFmtId="164" fontId="7" fillId="6" borderId="52" xfId="1" applyNumberFormat="1" applyFont="1" applyFill="1" applyBorder="1" applyAlignment="1">
      <alignment horizontal="center" vertical="center"/>
    </xf>
    <xf numFmtId="0" fontId="10" fillId="0" borderId="52" xfId="0" applyFont="1" applyFill="1" applyBorder="1" applyAlignment="1">
      <alignment horizontal="center" vertical="center"/>
    </xf>
    <xf numFmtId="0" fontId="1" fillId="0" borderId="52" xfId="4" applyBorder="1" applyAlignment="1">
      <alignment wrapText="1"/>
    </xf>
    <xf numFmtId="0" fontId="10" fillId="0" borderId="52" xfId="0" applyFont="1" applyBorder="1" applyAlignment="1">
      <alignment vertical="center" wrapText="1"/>
    </xf>
    <xf numFmtId="4" fontId="16" fillId="0" borderId="52" xfId="0" applyNumberFormat="1" applyFont="1" applyBorder="1" applyAlignment="1">
      <alignment horizontal="center" vertical="center" wrapText="1" readingOrder="2"/>
    </xf>
    <xf numFmtId="3" fontId="7" fillId="2" borderId="52" xfId="0" applyNumberFormat="1" applyFont="1" applyFill="1" applyBorder="1" applyAlignment="1">
      <alignment horizontal="center" vertical="center"/>
    </xf>
    <xf numFmtId="3" fontId="10" fillId="2" borderId="52" xfId="0" applyNumberFormat="1" applyFont="1" applyFill="1" applyBorder="1" applyAlignment="1">
      <alignment horizontal="center" vertical="center"/>
    </xf>
    <xf numFmtId="3" fontId="12" fillId="8" borderId="53"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 fillId="0" borderId="29" xfId="4" applyBorder="1" applyAlignment="1">
      <alignment wrapText="1"/>
    </xf>
    <xf numFmtId="0" fontId="10" fillId="0" borderId="29" xfId="0" applyFont="1" applyBorder="1" applyAlignment="1">
      <alignment vertical="center" wrapText="1"/>
    </xf>
    <xf numFmtId="4" fontId="16" fillId="0" borderId="29" xfId="0" applyNumberFormat="1" applyFont="1" applyBorder="1" applyAlignment="1">
      <alignment horizontal="center" vertical="center" wrapText="1" readingOrder="2"/>
    </xf>
    <xf numFmtId="3" fontId="7" fillId="2" borderId="29" xfId="0" applyNumberFormat="1" applyFont="1" applyFill="1" applyBorder="1" applyAlignment="1">
      <alignment horizontal="center" vertical="center"/>
    </xf>
    <xf numFmtId="3" fontId="10" fillId="2" borderId="29" xfId="0" applyNumberFormat="1" applyFont="1" applyFill="1" applyBorder="1" applyAlignment="1">
      <alignment horizontal="center" vertical="center"/>
    </xf>
    <xf numFmtId="3" fontId="12" fillId="3" borderId="29" xfId="0" applyNumberFormat="1" applyFont="1" applyFill="1" applyBorder="1" applyAlignment="1">
      <alignment vertical="center" readingOrder="2"/>
    </xf>
    <xf numFmtId="0" fontId="6" fillId="5" borderId="55" xfId="0" applyFont="1" applyFill="1" applyBorder="1" applyAlignment="1">
      <alignment horizontal="center"/>
    </xf>
    <xf numFmtId="0" fontId="6" fillId="5" borderId="8" xfId="0" applyFont="1" applyFill="1" applyBorder="1" applyAlignment="1"/>
    <xf numFmtId="0" fontId="6" fillId="5" borderId="9" xfId="0" applyFont="1" applyFill="1" applyBorder="1" applyAlignment="1"/>
    <xf numFmtId="49" fontId="7" fillId="6" borderId="56" xfId="0" applyNumberFormat="1" applyFont="1" applyFill="1" applyBorder="1" applyAlignment="1">
      <alignment horizontal="center" vertical="center"/>
    </xf>
    <xf numFmtId="4" fontId="10" fillId="6" borderId="10" xfId="0" applyNumberFormat="1" applyFont="1" applyFill="1" applyBorder="1" applyAlignment="1">
      <alignment horizontal="center" vertical="center"/>
    </xf>
    <xf numFmtId="3" fontId="7" fillId="6" borderId="10" xfId="0" applyNumberFormat="1" applyFont="1" applyFill="1" applyBorder="1" applyAlignment="1">
      <alignment horizontal="center" vertical="center"/>
    </xf>
    <xf numFmtId="4" fontId="7" fillId="6" borderId="10" xfId="0" applyNumberFormat="1" applyFont="1" applyFill="1" applyBorder="1" applyAlignment="1">
      <alignment horizontal="center" vertical="center" wrapText="1"/>
    </xf>
    <xf numFmtId="3" fontId="9" fillId="6" borderId="10" xfId="3" applyNumberFormat="1" applyFont="1" applyFill="1" applyBorder="1" applyAlignment="1">
      <alignment horizontal="center" vertical="center"/>
    </xf>
    <xf numFmtId="0" fontId="10" fillId="0" borderId="56" xfId="0" applyFont="1" applyFill="1" applyBorder="1" applyAlignment="1">
      <alignment horizontal="center" vertical="center"/>
    </xf>
    <xf numFmtId="3" fontId="7" fillId="0" borderId="10" xfId="0" applyNumberFormat="1" applyFont="1" applyBorder="1" applyAlignment="1">
      <alignment horizontal="center" vertical="center" wrapText="1"/>
    </xf>
    <xf numFmtId="0" fontId="10" fillId="6" borderId="34" xfId="0" applyFont="1" applyFill="1" applyBorder="1" applyAlignment="1">
      <alignment vertical="center"/>
    </xf>
    <xf numFmtId="0" fontId="10" fillId="6" borderId="10" xfId="0" applyFont="1" applyFill="1" applyBorder="1" applyAlignment="1">
      <alignment vertical="center"/>
    </xf>
    <xf numFmtId="0" fontId="7" fillId="6" borderId="44" xfId="0" applyFont="1" applyFill="1" applyBorder="1" applyAlignment="1">
      <alignment vertical="center" wrapText="1"/>
    </xf>
    <xf numFmtId="3" fontId="10" fillId="6" borderId="10" xfId="0" applyNumberFormat="1" applyFont="1" applyFill="1" applyBorder="1" applyAlignment="1">
      <alignment horizontal="center" vertical="center"/>
    </xf>
    <xf numFmtId="0" fontId="7" fillId="0" borderId="10" xfId="0" applyFont="1" applyBorder="1" applyAlignment="1">
      <alignment vertical="center" wrapText="1"/>
    </xf>
    <xf numFmtId="0" fontId="10" fillId="0" borderId="44" xfId="0" applyFont="1" applyBorder="1" applyAlignment="1">
      <alignment horizontal="right" vertical="center" wrapText="1"/>
    </xf>
    <xf numFmtId="2" fontId="10" fillId="0" borderId="10" xfId="0" applyNumberFormat="1" applyFont="1" applyBorder="1" applyAlignment="1">
      <alignment vertical="center"/>
    </xf>
    <xf numFmtId="0" fontId="0" fillId="2" borderId="10" xfId="0" applyFill="1" applyBorder="1"/>
    <xf numFmtId="0" fontId="0" fillId="0" borderId="10" xfId="0" applyBorder="1"/>
    <xf numFmtId="3" fontId="12" fillId="3" borderId="60" xfId="0" applyNumberFormat="1" applyFont="1" applyFill="1" applyBorder="1" applyAlignment="1">
      <alignment horizontal="center" vertical="center"/>
    </xf>
    <xf numFmtId="3" fontId="7" fillId="7" borderId="16" xfId="0" applyNumberFormat="1" applyFont="1" applyFill="1" applyBorder="1" applyAlignment="1">
      <alignment horizontal="center" vertical="center"/>
    </xf>
    <xf numFmtId="164" fontId="7" fillId="7" borderId="17" xfId="1" applyNumberFormat="1" applyFont="1" applyFill="1" applyBorder="1" applyAlignment="1">
      <alignment horizontal="center" vertical="center"/>
    </xf>
    <xf numFmtId="10" fontId="7" fillId="0" borderId="10" xfId="2" applyNumberFormat="1" applyFont="1" applyBorder="1" applyAlignment="1">
      <alignment horizontal="center" vertical="center"/>
    </xf>
    <xf numFmtId="49" fontId="10" fillId="0" borderId="10" xfId="0" applyNumberFormat="1" applyFont="1" applyBorder="1" applyAlignment="1">
      <alignment horizontal="right" vertical="center" readingOrder="1"/>
    </xf>
    <xf numFmtId="49" fontId="10" fillId="0" borderId="10" xfId="0" applyNumberFormat="1" applyFont="1" applyBorder="1" applyAlignment="1">
      <alignment horizontal="right" vertical="center"/>
    </xf>
    <xf numFmtId="3" fontId="12" fillId="8" borderId="26" xfId="0" applyNumberFormat="1" applyFont="1" applyFill="1" applyBorder="1" applyAlignment="1">
      <alignment horizontal="center" vertical="center" readingOrder="2"/>
    </xf>
    <xf numFmtId="3" fontId="12" fillId="8" borderId="27" xfId="0" applyNumberFormat="1" applyFont="1" applyFill="1" applyBorder="1" applyAlignment="1">
      <alignment horizontal="center" vertical="center" readingOrder="2"/>
    </xf>
    <xf numFmtId="3" fontId="12" fillId="8" borderId="28" xfId="0" applyNumberFormat="1" applyFont="1" applyFill="1" applyBorder="1" applyAlignment="1">
      <alignment horizontal="center" vertical="center" readingOrder="2"/>
    </xf>
    <xf numFmtId="3" fontId="12" fillId="3" borderId="29" xfId="0" applyNumberFormat="1" applyFont="1" applyFill="1" applyBorder="1" applyAlignment="1">
      <alignment horizontal="center" vertical="center" readingOrder="2"/>
    </xf>
    <xf numFmtId="3" fontId="12" fillId="3" borderId="57" xfId="0" applyNumberFormat="1" applyFont="1" applyFill="1" applyBorder="1" applyAlignment="1">
      <alignment horizontal="center" vertical="center" readingOrder="2"/>
    </xf>
    <xf numFmtId="3" fontId="12" fillId="3" borderId="58" xfId="0" applyNumberFormat="1" applyFont="1" applyFill="1" applyBorder="1" applyAlignment="1">
      <alignment horizontal="center" vertical="center" readingOrder="2"/>
    </xf>
    <xf numFmtId="3" fontId="12" fillId="3" borderId="59" xfId="0" applyNumberFormat="1" applyFont="1" applyFill="1" applyBorder="1" applyAlignment="1">
      <alignment horizontal="center" vertical="center" readingOrder="2"/>
    </xf>
    <xf numFmtId="0" fontId="6" fillId="5" borderId="41" xfId="0" applyFont="1" applyFill="1" applyBorder="1" applyAlignment="1">
      <alignment horizontal="center" wrapText="1"/>
    </xf>
    <xf numFmtId="0" fontId="6" fillId="5" borderId="42" xfId="0" applyFont="1" applyFill="1" applyBorder="1" applyAlignment="1">
      <alignment horizontal="center" wrapText="1"/>
    </xf>
    <xf numFmtId="0" fontId="6" fillId="5" borderId="43" xfId="0" applyFont="1" applyFill="1" applyBorder="1" applyAlignment="1">
      <alignment horizontal="center" wrapText="1"/>
    </xf>
    <xf numFmtId="3" fontId="12" fillId="8" borderId="30" xfId="0" applyNumberFormat="1" applyFont="1" applyFill="1" applyBorder="1" applyAlignment="1">
      <alignment horizontal="center" vertical="center" readingOrder="2"/>
    </xf>
    <xf numFmtId="3" fontId="12" fillId="8" borderId="31" xfId="0" applyNumberFormat="1" applyFont="1" applyFill="1" applyBorder="1" applyAlignment="1">
      <alignment horizontal="center" vertical="center" readingOrder="2"/>
    </xf>
    <xf numFmtId="3" fontId="12" fillId="8" borderId="32" xfId="0" applyNumberFormat="1" applyFont="1" applyFill="1" applyBorder="1" applyAlignment="1">
      <alignment horizontal="center" vertical="center" readingOrder="2"/>
    </xf>
    <xf numFmtId="0" fontId="3" fillId="3" borderId="41" xfId="0" applyFont="1" applyFill="1" applyBorder="1" applyAlignment="1">
      <alignment horizontal="center" vertical="center" readingOrder="2"/>
    </xf>
    <xf numFmtId="0" fontId="3" fillId="3" borderId="42" xfId="0" applyFont="1" applyFill="1" applyBorder="1" applyAlignment="1">
      <alignment horizontal="center" vertical="center" readingOrder="2"/>
    </xf>
    <xf numFmtId="0" fontId="3" fillId="3" borderId="43" xfId="0" applyFont="1" applyFill="1" applyBorder="1" applyAlignment="1">
      <alignment horizontal="center" vertical="center" readingOrder="2"/>
    </xf>
    <xf numFmtId="0" fontId="3" fillId="4" borderId="0" xfId="0" applyFont="1" applyFill="1" applyBorder="1" applyAlignment="1">
      <alignment horizontal="center" vertical="center"/>
    </xf>
    <xf numFmtId="0" fontId="6" fillId="5" borderId="50" xfId="0" applyFont="1" applyFill="1" applyBorder="1" applyAlignment="1">
      <alignment horizontal="center"/>
    </xf>
    <xf numFmtId="0" fontId="6" fillId="5" borderId="49" xfId="0" applyFont="1" applyFill="1" applyBorder="1" applyAlignment="1">
      <alignment horizontal="center"/>
    </xf>
    <xf numFmtId="0" fontId="6" fillId="5" borderId="51" xfId="0" applyFont="1" applyFill="1" applyBorder="1" applyAlignment="1">
      <alignment horizontal="center"/>
    </xf>
    <xf numFmtId="0" fontId="10" fillId="4" borderId="12"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6" fillId="5" borderId="46" xfId="0" applyFont="1" applyFill="1" applyBorder="1" applyAlignment="1">
      <alignment horizontal="center"/>
    </xf>
    <xf numFmtId="0" fontId="6" fillId="5" borderId="45" xfId="0" applyFont="1" applyFill="1" applyBorder="1" applyAlignment="1">
      <alignment horizontal="center"/>
    </xf>
    <xf numFmtId="0" fontId="6" fillId="5" borderId="47" xfId="0" applyFont="1" applyFill="1" applyBorder="1" applyAlignment="1">
      <alignment horizont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14" fillId="2" borderId="45" xfId="0" applyFont="1" applyFill="1" applyBorder="1" applyAlignment="1">
      <alignment horizontal="center" vertical="center" readingOrder="2"/>
    </xf>
    <xf numFmtId="0" fontId="14" fillId="2" borderId="47" xfId="0" applyFont="1" applyFill="1" applyBorder="1" applyAlignment="1">
      <alignment horizontal="center" vertical="center" readingOrder="2"/>
    </xf>
    <xf numFmtId="3" fontId="14" fillId="8" borderId="34" xfId="0" applyNumberFormat="1" applyFont="1" applyFill="1" applyBorder="1" applyAlignment="1">
      <alignment horizontal="center" vertical="center"/>
    </xf>
    <xf numFmtId="3" fontId="14" fillId="8" borderId="45" xfId="0" applyNumberFormat="1" applyFont="1" applyFill="1" applyBorder="1" applyAlignment="1">
      <alignment horizontal="center" vertical="center"/>
    </xf>
    <xf numFmtId="3" fontId="14" fillId="8" borderId="44" xfId="0" applyNumberFormat="1" applyFont="1" applyFill="1" applyBorder="1" applyAlignment="1">
      <alignment horizontal="center" vertical="center"/>
    </xf>
    <xf numFmtId="0" fontId="6" fillId="5" borderId="46" xfId="0" applyFont="1" applyFill="1" applyBorder="1" applyAlignment="1">
      <alignment horizontal="center" wrapText="1"/>
    </xf>
    <xf numFmtId="0" fontId="6" fillId="5" borderId="45" xfId="0" applyFont="1" applyFill="1" applyBorder="1" applyAlignment="1">
      <alignment horizontal="center" wrapText="1"/>
    </xf>
    <xf numFmtId="0" fontId="6" fillId="5" borderId="47" xfId="0" applyFont="1" applyFill="1" applyBorder="1" applyAlignment="1">
      <alignment horizontal="center" wrapTex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3" fontId="12" fillId="3" borderId="26" xfId="0" applyNumberFormat="1" applyFont="1" applyFill="1" applyBorder="1" applyAlignment="1">
      <alignment horizontal="center" vertical="center" readingOrder="2"/>
    </xf>
    <xf numFmtId="3" fontId="12" fillId="3" borderId="27" xfId="0" applyNumberFormat="1" applyFont="1" applyFill="1" applyBorder="1" applyAlignment="1">
      <alignment horizontal="center" vertical="center" readingOrder="2"/>
    </xf>
    <xf numFmtId="3" fontId="12" fillId="3" borderId="28" xfId="0" applyNumberFormat="1" applyFont="1" applyFill="1" applyBorder="1" applyAlignment="1">
      <alignment horizontal="center" vertical="center" readingOrder="2"/>
    </xf>
    <xf numFmtId="0" fontId="15" fillId="3" borderId="4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3" fillId="2" borderId="0" xfId="0" applyFont="1" applyFill="1" applyBorder="1" applyAlignment="1">
      <alignment horizontal="center" vertical="center"/>
    </xf>
    <xf numFmtId="0" fontId="4" fillId="0" borderId="0" xfId="0" applyFont="1" applyAlignment="1">
      <alignment horizontal="center" wrapText="1"/>
    </xf>
    <xf numFmtId="0" fontId="10" fillId="0" borderId="5"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3" fontId="7" fillId="8" borderId="26" xfId="0" applyNumberFormat="1" applyFont="1" applyFill="1" applyBorder="1" applyAlignment="1">
      <alignment horizontal="center" vertical="center" readingOrder="2"/>
    </xf>
    <xf numFmtId="3" fontId="7" fillId="8" borderId="27" xfId="0" applyNumberFormat="1" applyFont="1" applyFill="1" applyBorder="1" applyAlignment="1">
      <alignment horizontal="center" vertical="center" readingOrder="2"/>
    </xf>
    <xf numFmtId="3" fontId="7" fillId="8" borderId="28" xfId="0" applyNumberFormat="1" applyFont="1" applyFill="1" applyBorder="1" applyAlignment="1">
      <alignment horizontal="center" vertical="center" readingOrder="2"/>
    </xf>
    <xf numFmtId="0" fontId="0" fillId="4" borderId="12" xfId="0" applyFill="1" applyBorder="1" applyAlignment="1">
      <alignment horizontal="center"/>
    </xf>
    <xf numFmtId="0" fontId="0" fillId="4" borderId="13" xfId="0" applyFill="1" applyBorder="1" applyAlignment="1">
      <alignment horizontal="center"/>
    </xf>
    <xf numFmtId="0" fontId="10" fillId="4" borderId="5"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6" xfId="0" applyFont="1" applyFill="1" applyBorder="1" applyAlignment="1">
      <alignment horizontal="center" vertical="center"/>
    </xf>
    <xf numFmtId="3" fontId="12" fillId="3" borderId="5" xfId="0" applyNumberFormat="1" applyFont="1" applyFill="1" applyBorder="1" applyAlignment="1">
      <alignment horizontal="center" vertical="center" readingOrder="2"/>
    </xf>
    <xf numFmtId="3" fontId="12" fillId="3" borderId="25" xfId="0" applyNumberFormat="1" applyFont="1" applyFill="1" applyBorder="1" applyAlignment="1">
      <alignment horizontal="center" vertical="center" readingOrder="2"/>
    </xf>
    <xf numFmtId="3" fontId="12" fillId="3" borderId="6" xfId="0" applyNumberFormat="1" applyFont="1" applyFill="1" applyBorder="1" applyAlignment="1">
      <alignment horizontal="center" vertical="center" readingOrder="2"/>
    </xf>
    <xf numFmtId="49" fontId="10" fillId="0" borderId="29" xfId="0" applyNumberFormat="1" applyFont="1" applyBorder="1" applyAlignment="1">
      <alignment horizontal="right" vertical="center"/>
    </xf>
    <xf numFmtId="49" fontId="10" fillId="0" borderId="52" xfId="0" applyNumberFormat="1" applyFont="1" applyBorder="1" applyAlignment="1">
      <alignment horizontal="right" vertical="center"/>
    </xf>
  </cellXfs>
  <cellStyles count="5">
    <cellStyle name="Comma" xfId="1" builtinId="3"/>
    <cellStyle name="Normal" xfId="0" builtinId="0"/>
    <cellStyle name="Normal 2" xfId="4"/>
    <cellStyle name="Normal 2_מנהרת גילון_מבנה עליון_אומדן מאוחד עדכון 2013.02.06.כולל עדכון מ.א עברית"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rightToLeft="1" tabSelected="1" topLeftCell="A40" zoomScale="95" zoomScaleNormal="95" workbookViewId="0">
      <selection activeCell="F42" sqref="F42:G42"/>
    </sheetView>
  </sheetViews>
  <sheetFormatPr defaultRowHeight="15"/>
  <cols>
    <col min="1" max="1" width="23" customWidth="1"/>
    <col min="2" max="2" width="17" bestFit="1" customWidth="1"/>
    <col min="3" max="3" width="7.44140625" customWidth="1"/>
    <col min="4" max="4" width="63.33203125" customWidth="1"/>
    <col min="5" max="5" width="10.77734375" customWidth="1"/>
    <col min="6" max="6" width="10.109375" style="2" customWidth="1"/>
    <col min="7" max="7" width="6.5546875" style="3" customWidth="1"/>
    <col min="8" max="8" width="11.88671875" style="2" bestFit="1" customWidth="1"/>
    <col min="9" max="9" width="11.6640625" style="4" customWidth="1"/>
    <col min="10" max="10" width="11.88671875" customWidth="1"/>
  </cols>
  <sheetData>
    <row r="1" spans="1:10" ht="23.25">
      <c r="A1" s="199" t="s">
        <v>0</v>
      </c>
      <c r="B1" s="199"/>
      <c r="C1" s="199"/>
      <c r="D1" s="199"/>
      <c r="E1" s="199"/>
      <c r="F1" s="199"/>
      <c r="G1" s="199"/>
      <c r="H1" s="199"/>
      <c r="I1" s="199"/>
      <c r="J1" s="199"/>
    </row>
    <row r="2" spans="1:10" s="1" customFormat="1" ht="67.5" customHeight="1">
      <c r="A2" s="200" t="s">
        <v>175</v>
      </c>
      <c r="B2" s="200"/>
      <c r="C2" s="200"/>
      <c r="D2" s="200"/>
      <c r="E2" s="200"/>
      <c r="F2" s="200"/>
      <c r="G2" s="200"/>
      <c r="H2" s="200"/>
      <c r="I2" s="200"/>
      <c r="J2" s="200"/>
    </row>
    <row r="3" spans="1:10" ht="15.75" thickBot="1"/>
    <row r="4" spans="1:10" ht="24" thickTop="1">
      <c r="A4" s="5" t="s">
        <v>1</v>
      </c>
      <c r="B4" s="6"/>
      <c r="C4" s="7"/>
      <c r="D4" s="8" t="s">
        <v>2</v>
      </c>
      <c r="E4" s="7"/>
      <c r="F4" s="9"/>
      <c r="G4" s="9"/>
      <c r="H4" s="10"/>
      <c r="I4" s="11"/>
      <c r="J4" s="12"/>
    </row>
    <row r="5" spans="1:10" ht="23.25">
      <c r="A5" s="13" t="s">
        <v>3</v>
      </c>
      <c r="B5" s="14"/>
      <c r="C5" s="15"/>
      <c r="D5" s="16" t="s">
        <v>4</v>
      </c>
      <c r="E5" s="15"/>
      <c r="F5" s="17"/>
      <c r="G5" s="17"/>
      <c r="H5" s="18"/>
      <c r="I5" s="19"/>
      <c r="J5" s="20"/>
    </row>
    <row r="6" spans="1:10" ht="30.75" thickBot="1">
      <c r="A6" s="21" t="s">
        <v>5</v>
      </c>
      <c r="B6" s="22" t="s">
        <v>6</v>
      </c>
      <c r="C6" s="23" t="s">
        <v>7</v>
      </c>
      <c r="D6" s="24" t="s">
        <v>8</v>
      </c>
      <c r="E6" s="25" t="s">
        <v>9</v>
      </c>
      <c r="F6" s="26" t="s">
        <v>10</v>
      </c>
      <c r="G6" s="27" t="s">
        <v>11</v>
      </c>
      <c r="H6" s="28" t="s">
        <v>12</v>
      </c>
      <c r="I6" s="19"/>
      <c r="J6" s="20"/>
    </row>
    <row r="7" spans="1:10" ht="29.25" thickBot="1">
      <c r="A7" s="29" t="s">
        <v>13</v>
      </c>
      <c r="B7" s="30" t="s">
        <v>14</v>
      </c>
      <c r="C7" s="31">
        <v>11.1</v>
      </c>
      <c r="D7" s="32" t="s">
        <v>15</v>
      </c>
      <c r="E7" s="33" t="s">
        <v>16</v>
      </c>
      <c r="F7" s="34"/>
      <c r="G7" s="35">
        <v>1</v>
      </c>
      <c r="H7" s="36">
        <f>K7*(1-J7)*I7</f>
        <v>0</v>
      </c>
      <c r="I7" s="19"/>
      <c r="J7" s="20"/>
    </row>
    <row r="8" spans="1:10" ht="29.25" thickBot="1">
      <c r="A8" s="37" t="s">
        <v>13</v>
      </c>
      <c r="B8" s="30" t="s">
        <v>17</v>
      </c>
      <c r="C8" s="31">
        <f>C7+0.1</f>
        <v>11.2</v>
      </c>
      <c r="D8" s="38" t="s">
        <v>18</v>
      </c>
      <c r="E8" s="33" t="s">
        <v>16</v>
      </c>
      <c r="F8" s="39"/>
      <c r="G8" s="40">
        <v>1</v>
      </c>
      <c r="H8" s="36">
        <f t="shared" ref="H8:H21" si="0">K8*(1-J8)*I8</f>
        <v>0</v>
      </c>
      <c r="I8" s="19"/>
      <c r="J8" s="20"/>
    </row>
    <row r="9" spans="1:10" ht="43.5" thickBot="1">
      <c r="A9" s="37" t="s">
        <v>19</v>
      </c>
      <c r="B9" s="30" t="s">
        <v>14</v>
      </c>
      <c r="C9" s="31">
        <f t="shared" ref="C9:C14" si="1">C8+0.1</f>
        <v>11.299999999999999</v>
      </c>
      <c r="D9" s="38" t="s">
        <v>20</v>
      </c>
      <c r="E9" s="33" t="s">
        <v>21</v>
      </c>
      <c r="F9" s="41">
        <f>SUM(F40,F42,F43)*0.5</f>
        <v>68000</v>
      </c>
      <c r="G9" s="42">
        <v>1</v>
      </c>
      <c r="H9" s="43">
        <f>F9*G9</f>
        <v>68000</v>
      </c>
      <c r="I9" s="19"/>
      <c r="J9" s="20"/>
    </row>
    <row r="10" spans="1:10" ht="43.5" thickBot="1">
      <c r="A10" s="44" t="s">
        <v>19</v>
      </c>
      <c r="B10" s="30" t="s">
        <v>17</v>
      </c>
      <c r="C10" s="31">
        <f t="shared" si="1"/>
        <v>11.399999999999999</v>
      </c>
      <c r="D10" s="45" t="s">
        <v>22</v>
      </c>
      <c r="E10" s="46" t="s">
        <v>21</v>
      </c>
      <c r="F10" s="41">
        <f>SUM(F39,F41)*0.5</f>
        <v>140000</v>
      </c>
      <c r="G10" s="41">
        <v>1</v>
      </c>
      <c r="H10" s="43">
        <f t="shared" ref="H10:H14" si="2">F10*G10</f>
        <v>140000</v>
      </c>
      <c r="I10" s="19"/>
      <c r="J10" s="20"/>
    </row>
    <row r="11" spans="1:10" ht="72" thickBot="1">
      <c r="A11" s="29" t="s">
        <v>23</v>
      </c>
      <c r="B11" s="30" t="s">
        <v>24</v>
      </c>
      <c r="C11" s="31">
        <f t="shared" si="1"/>
        <v>11.499999999999998</v>
      </c>
      <c r="D11" s="32" t="s">
        <v>25</v>
      </c>
      <c r="E11" s="33" t="s">
        <v>16</v>
      </c>
      <c r="F11" s="34"/>
      <c r="G11" s="35">
        <v>1</v>
      </c>
      <c r="H11" s="36">
        <f t="shared" si="2"/>
        <v>0</v>
      </c>
      <c r="I11" s="19"/>
      <c r="J11" s="20"/>
    </row>
    <row r="12" spans="1:10" ht="72" thickBot="1">
      <c r="A12" s="37" t="s">
        <v>23</v>
      </c>
      <c r="B12" s="30" t="s">
        <v>26</v>
      </c>
      <c r="C12" s="31">
        <f t="shared" si="1"/>
        <v>11.599999999999998</v>
      </c>
      <c r="D12" s="38" t="s">
        <v>27</v>
      </c>
      <c r="E12" s="47" t="s">
        <v>16</v>
      </c>
      <c r="F12" s="39"/>
      <c r="G12" s="40">
        <v>1</v>
      </c>
      <c r="H12" s="36">
        <f t="shared" si="2"/>
        <v>0</v>
      </c>
      <c r="I12" s="19"/>
      <c r="J12" s="20"/>
    </row>
    <row r="13" spans="1:10" ht="87" thickBot="1">
      <c r="A13" s="37" t="s">
        <v>28</v>
      </c>
      <c r="B13" s="30" t="s">
        <v>24</v>
      </c>
      <c r="C13" s="31">
        <f t="shared" si="1"/>
        <v>11.699999999999998</v>
      </c>
      <c r="D13" s="38" t="s">
        <v>29</v>
      </c>
      <c r="E13" s="47" t="s">
        <v>21</v>
      </c>
      <c r="F13" s="41">
        <f>SUM(F40,F42,F43)*1.3</f>
        <v>176800</v>
      </c>
      <c r="G13" s="42">
        <v>1</v>
      </c>
      <c r="H13" s="43">
        <f t="shared" si="2"/>
        <v>176800</v>
      </c>
      <c r="I13" s="19"/>
      <c r="J13" s="20"/>
    </row>
    <row r="14" spans="1:10" ht="87" thickBot="1">
      <c r="A14" s="44" t="s">
        <v>28</v>
      </c>
      <c r="B14" s="48" t="s">
        <v>26</v>
      </c>
      <c r="C14" s="49">
        <f t="shared" si="1"/>
        <v>11.799999999999997</v>
      </c>
      <c r="D14" s="45" t="s">
        <v>30</v>
      </c>
      <c r="E14" s="50" t="s">
        <v>21</v>
      </c>
      <c r="F14" s="51">
        <f>SUM(F39,F41)*1.3</f>
        <v>364000</v>
      </c>
      <c r="G14" s="52">
        <v>1</v>
      </c>
      <c r="H14" s="53">
        <f t="shared" si="2"/>
        <v>364000</v>
      </c>
      <c r="I14" s="19"/>
      <c r="J14" s="20"/>
    </row>
    <row r="15" spans="1:10" ht="18" customHeight="1" thickTop="1" thickBot="1">
      <c r="A15" s="201"/>
      <c r="B15" s="202"/>
      <c r="C15" s="202"/>
      <c r="D15" s="203"/>
      <c r="E15" s="210" t="s">
        <v>31</v>
      </c>
      <c r="F15" s="211"/>
      <c r="G15" s="212"/>
      <c r="H15" s="54">
        <f>SUM(H7:H14)</f>
        <v>748800</v>
      </c>
      <c r="I15" s="19"/>
      <c r="J15" s="20"/>
    </row>
    <row r="16" spans="1:10" ht="18" customHeight="1" thickTop="1" thickBot="1">
      <c r="A16" s="204"/>
      <c r="B16" s="205"/>
      <c r="C16" s="205"/>
      <c r="D16" s="206"/>
      <c r="E16" s="210" t="s">
        <v>32</v>
      </c>
      <c r="F16" s="211"/>
      <c r="G16" s="212"/>
      <c r="H16" s="55"/>
      <c r="I16" s="213"/>
      <c r="J16" s="214"/>
    </row>
    <row r="17" spans="1:10" ht="18" customHeight="1" thickTop="1" thickBot="1">
      <c r="A17" s="207"/>
      <c r="B17" s="208"/>
      <c r="C17" s="208"/>
      <c r="D17" s="209"/>
      <c r="E17" s="210" t="s">
        <v>33</v>
      </c>
      <c r="F17" s="211"/>
      <c r="G17" s="212"/>
      <c r="H17" s="54">
        <f>H15*(1-H16)</f>
        <v>748800</v>
      </c>
      <c r="I17" s="19"/>
      <c r="J17" s="20"/>
    </row>
    <row r="18" spans="1:10" ht="41.25" thickTop="1">
      <c r="A18" s="56" t="s">
        <v>34</v>
      </c>
      <c r="B18" s="14"/>
      <c r="C18" s="15"/>
      <c r="D18" s="57" t="s">
        <v>35</v>
      </c>
      <c r="E18" s="15"/>
      <c r="F18" s="17"/>
      <c r="G18" s="17"/>
      <c r="H18" s="18"/>
      <c r="I18" s="19"/>
      <c r="J18" s="20"/>
    </row>
    <row r="19" spans="1:10" ht="30.75" thickBot="1">
      <c r="A19" s="21" t="s">
        <v>5</v>
      </c>
      <c r="B19" s="22" t="s">
        <v>6</v>
      </c>
      <c r="C19" s="23" t="s">
        <v>7</v>
      </c>
      <c r="D19" s="24" t="s">
        <v>8</v>
      </c>
      <c r="E19" s="25" t="s">
        <v>9</v>
      </c>
      <c r="F19" s="26" t="s">
        <v>10</v>
      </c>
      <c r="G19" s="27" t="s">
        <v>11</v>
      </c>
      <c r="H19" s="28" t="s">
        <v>12</v>
      </c>
      <c r="I19" s="58"/>
      <c r="J19" s="20"/>
    </row>
    <row r="20" spans="1:10" ht="29.25" thickBot="1">
      <c r="A20" s="29" t="s">
        <v>13</v>
      </c>
      <c r="B20" s="59" t="s">
        <v>36</v>
      </c>
      <c r="C20" s="31">
        <v>12.1</v>
      </c>
      <c r="D20" s="60" t="s">
        <v>37</v>
      </c>
      <c r="E20" s="33" t="s">
        <v>38</v>
      </c>
      <c r="F20" s="34"/>
      <c r="G20" s="35">
        <v>1</v>
      </c>
      <c r="H20" s="36">
        <f t="shared" si="0"/>
        <v>0</v>
      </c>
      <c r="I20" s="19"/>
      <c r="J20" s="20"/>
    </row>
    <row r="21" spans="1:10" ht="29.25" thickBot="1">
      <c r="A21" s="37" t="s">
        <v>19</v>
      </c>
      <c r="B21" s="61" t="s">
        <v>39</v>
      </c>
      <c r="C21" s="31">
        <f>C20+0.1</f>
        <v>12.2</v>
      </c>
      <c r="D21" s="38" t="s">
        <v>40</v>
      </c>
      <c r="E21" s="47" t="s">
        <v>38</v>
      </c>
      <c r="F21" s="39"/>
      <c r="G21" s="40">
        <v>1</v>
      </c>
      <c r="H21" s="36">
        <f t="shared" si="0"/>
        <v>0</v>
      </c>
      <c r="I21" s="19"/>
      <c r="J21" s="20"/>
    </row>
    <row r="22" spans="1:10" ht="15.75" thickBot="1">
      <c r="A22" s="37" t="s">
        <v>19</v>
      </c>
      <c r="B22" s="61" t="s">
        <v>41</v>
      </c>
      <c r="C22" s="31">
        <f t="shared" ref="C22:C28" si="3">C21+0.1</f>
        <v>12.299999999999999</v>
      </c>
      <c r="D22" s="38" t="s">
        <v>42</v>
      </c>
      <c r="E22" s="47" t="s">
        <v>21</v>
      </c>
      <c r="F22" s="41">
        <f>F55*0.5</f>
        <v>975</v>
      </c>
      <c r="G22" s="42">
        <v>1</v>
      </c>
      <c r="H22" s="43">
        <f>F55</f>
        <v>1950</v>
      </c>
      <c r="I22" s="19"/>
      <c r="J22" s="20"/>
    </row>
    <row r="23" spans="1:10" ht="15.75" thickBot="1">
      <c r="A23" s="37" t="s">
        <v>19</v>
      </c>
      <c r="B23" s="61" t="s">
        <v>43</v>
      </c>
      <c r="C23" s="31">
        <f t="shared" si="3"/>
        <v>12.399999999999999</v>
      </c>
      <c r="D23" s="38" t="s">
        <v>44</v>
      </c>
      <c r="E23" s="47" t="s">
        <v>21</v>
      </c>
      <c r="F23" s="41">
        <f t="shared" ref="F23:F25" si="4">F56*0.5</f>
        <v>1600</v>
      </c>
      <c r="G23" s="42">
        <v>1</v>
      </c>
      <c r="H23" s="43">
        <f t="shared" ref="H23:H31" si="5">F23*G23</f>
        <v>1600</v>
      </c>
      <c r="I23" s="19"/>
      <c r="J23" s="20"/>
    </row>
    <row r="24" spans="1:10" ht="15.75" thickBot="1">
      <c r="A24" s="37" t="s">
        <v>19</v>
      </c>
      <c r="B24" s="61" t="s">
        <v>45</v>
      </c>
      <c r="C24" s="31">
        <f t="shared" si="3"/>
        <v>12.499999999999998</v>
      </c>
      <c r="D24" s="38" t="s">
        <v>46</v>
      </c>
      <c r="E24" s="47" t="s">
        <v>21</v>
      </c>
      <c r="F24" s="41">
        <f t="shared" si="4"/>
        <v>700</v>
      </c>
      <c r="G24" s="42">
        <v>1</v>
      </c>
      <c r="H24" s="43">
        <f t="shared" si="5"/>
        <v>700</v>
      </c>
      <c r="I24" s="19"/>
      <c r="J24" s="20"/>
    </row>
    <row r="25" spans="1:10" ht="15.75" thickBot="1">
      <c r="A25" s="62" t="s">
        <v>19</v>
      </c>
      <c r="B25" s="63" t="s">
        <v>47</v>
      </c>
      <c r="C25" s="31">
        <f t="shared" si="3"/>
        <v>12.599999999999998</v>
      </c>
      <c r="D25" s="64" t="s">
        <v>47</v>
      </c>
      <c r="E25" s="47" t="s">
        <v>21</v>
      </c>
      <c r="F25" s="41">
        <f t="shared" si="4"/>
        <v>710</v>
      </c>
      <c r="G25" s="65">
        <v>1</v>
      </c>
      <c r="H25" s="43">
        <f t="shared" si="5"/>
        <v>710</v>
      </c>
      <c r="I25" s="19"/>
      <c r="J25" s="20"/>
    </row>
    <row r="26" spans="1:10" ht="43.5" thickBot="1">
      <c r="A26" s="66" t="s">
        <v>23</v>
      </c>
      <c r="B26" s="59" t="s">
        <v>36</v>
      </c>
      <c r="C26" s="31">
        <f t="shared" si="3"/>
        <v>12.699999999999998</v>
      </c>
      <c r="D26" s="32" t="s">
        <v>48</v>
      </c>
      <c r="E26" s="33" t="s">
        <v>38</v>
      </c>
      <c r="F26" s="34"/>
      <c r="G26" s="35">
        <v>1</v>
      </c>
      <c r="H26" s="67">
        <f t="shared" si="5"/>
        <v>0</v>
      </c>
      <c r="I26" s="19"/>
      <c r="J26" s="20"/>
    </row>
    <row r="27" spans="1:10" ht="29.25" thickBot="1">
      <c r="A27" s="68" t="s">
        <v>28</v>
      </c>
      <c r="B27" s="61" t="s">
        <v>39</v>
      </c>
      <c r="C27" s="31">
        <f t="shared" si="3"/>
        <v>12.799999999999997</v>
      </c>
      <c r="D27" s="38" t="s">
        <v>49</v>
      </c>
      <c r="E27" s="47" t="s">
        <v>50</v>
      </c>
      <c r="F27" s="39"/>
      <c r="G27" s="40">
        <v>1</v>
      </c>
      <c r="H27" s="67">
        <f t="shared" si="5"/>
        <v>0</v>
      </c>
      <c r="I27" s="19"/>
      <c r="J27" s="20"/>
    </row>
    <row r="28" spans="1:10" ht="15.75" thickBot="1">
      <c r="A28" s="68" t="s">
        <v>28</v>
      </c>
      <c r="B28" s="61" t="s">
        <v>41</v>
      </c>
      <c r="C28" s="31">
        <f t="shared" si="3"/>
        <v>12.899999999999997</v>
      </c>
      <c r="D28" s="38" t="s">
        <v>42</v>
      </c>
      <c r="E28" s="47" t="s">
        <v>21</v>
      </c>
      <c r="F28" s="41">
        <f>F55*1.3</f>
        <v>2535</v>
      </c>
      <c r="G28" s="42">
        <v>1</v>
      </c>
      <c r="H28" s="43">
        <f t="shared" si="5"/>
        <v>2535</v>
      </c>
      <c r="I28" s="19"/>
      <c r="J28" s="20"/>
    </row>
    <row r="29" spans="1:10" ht="15.75" thickBot="1">
      <c r="A29" s="68" t="s">
        <v>28</v>
      </c>
      <c r="B29" s="61" t="s">
        <v>43</v>
      </c>
      <c r="C29" s="69">
        <v>12.1</v>
      </c>
      <c r="D29" s="38" t="s">
        <v>44</v>
      </c>
      <c r="E29" s="47" t="s">
        <v>21</v>
      </c>
      <c r="F29" s="41">
        <f t="shared" ref="F29:F31" si="6">F56*1.3</f>
        <v>4160</v>
      </c>
      <c r="G29" s="42">
        <v>1</v>
      </c>
      <c r="H29" s="43">
        <f t="shared" si="5"/>
        <v>4160</v>
      </c>
      <c r="I29" s="19"/>
      <c r="J29" s="20"/>
    </row>
    <row r="30" spans="1:10" ht="15.75" thickBot="1">
      <c r="A30" s="68" t="s">
        <v>28</v>
      </c>
      <c r="B30" s="61" t="s">
        <v>45</v>
      </c>
      <c r="C30" s="69">
        <v>12.11</v>
      </c>
      <c r="D30" s="38" t="s">
        <v>46</v>
      </c>
      <c r="E30" s="47" t="s">
        <v>21</v>
      </c>
      <c r="F30" s="41">
        <f t="shared" si="6"/>
        <v>1820</v>
      </c>
      <c r="G30" s="42">
        <v>1</v>
      </c>
      <c r="H30" s="43">
        <f t="shared" si="5"/>
        <v>1820</v>
      </c>
      <c r="I30" s="19"/>
      <c r="J30" s="20"/>
    </row>
    <row r="31" spans="1:10" ht="15.75" thickBot="1">
      <c r="A31" s="70" t="s">
        <v>28</v>
      </c>
      <c r="B31" s="71" t="s">
        <v>47</v>
      </c>
      <c r="C31" s="72">
        <v>12.12</v>
      </c>
      <c r="D31" s="45" t="s">
        <v>47</v>
      </c>
      <c r="E31" s="47" t="s">
        <v>21</v>
      </c>
      <c r="F31" s="41">
        <f t="shared" si="6"/>
        <v>1846</v>
      </c>
      <c r="G31" s="42">
        <v>1</v>
      </c>
      <c r="H31" s="43">
        <f t="shared" si="5"/>
        <v>1846</v>
      </c>
      <c r="I31" s="19"/>
      <c r="J31" s="20"/>
    </row>
    <row r="32" spans="1:10" ht="19.5" thickTop="1" thickBot="1">
      <c r="A32" s="215"/>
      <c r="B32" s="216"/>
      <c r="C32" s="216"/>
      <c r="D32" s="217"/>
      <c r="E32" s="151" t="s">
        <v>51</v>
      </c>
      <c r="F32" s="152"/>
      <c r="G32" s="153"/>
      <c r="H32" s="73">
        <f>SUM(H22:H31)</f>
        <v>15321</v>
      </c>
      <c r="I32" s="19"/>
      <c r="J32" s="20"/>
    </row>
    <row r="33" spans="1:10" ht="19.5" thickTop="1" thickBot="1">
      <c r="A33" s="171"/>
      <c r="B33" s="172"/>
      <c r="C33" s="172"/>
      <c r="D33" s="173"/>
      <c r="E33" s="151" t="s">
        <v>32</v>
      </c>
      <c r="F33" s="152"/>
      <c r="G33" s="153"/>
      <c r="H33" s="74"/>
      <c r="I33" s="19"/>
      <c r="J33" s="20"/>
    </row>
    <row r="34" spans="1:10" ht="19.5" thickTop="1" thickBot="1">
      <c r="A34" s="171"/>
      <c r="B34" s="172"/>
      <c r="C34" s="172"/>
      <c r="D34" s="173"/>
      <c r="E34" s="151" t="s">
        <v>52</v>
      </c>
      <c r="F34" s="152"/>
      <c r="G34" s="153"/>
      <c r="H34" s="54">
        <f>H32*(1-H33)</f>
        <v>15321</v>
      </c>
      <c r="I34" s="75"/>
      <c r="J34" s="20"/>
    </row>
    <row r="35" spans="1:10" ht="19.5" thickTop="1" thickBot="1">
      <c r="A35" s="171"/>
      <c r="B35" s="172"/>
      <c r="C35" s="172"/>
      <c r="D35" s="173"/>
      <c r="E35" s="218" t="s">
        <v>53</v>
      </c>
      <c r="F35" s="219"/>
      <c r="G35" s="220"/>
      <c r="H35" s="76">
        <f>H34+H17</f>
        <v>764121</v>
      </c>
      <c r="I35" s="77"/>
      <c r="J35" s="20"/>
    </row>
    <row r="36" spans="1:10" ht="24.75" thickTop="1" thickBot="1">
      <c r="A36" s="78" t="s">
        <v>54</v>
      </c>
      <c r="B36" s="196" t="s">
        <v>55</v>
      </c>
      <c r="C36" s="197"/>
      <c r="D36" s="197"/>
      <c r="E36" s="197"/>
      <c r="F36" s="197"/>
      <c r="G36" s="197"/>
      <c r="H36" s="197"/>
      <c r="I36" s="197"/>
      <c r="J36" s="198"/>
    </row>
    <row r="37" spans="1:10" ht="21" thickTop="1">
      <c r="A37" s="56" t="s">
        <v>56</v>
      </c>
      <c r="B37" s="158" t="s">
        <v>4</v>
      </c>
      <c r="C37" s="159"/>
      <c r="D37" s="159"/>
      <c r="E37" s="159"/>
      <c r="F37" s="159"/>
      <c r="G37" s="159"/>
      <c r="H37" s="159"/>
      <c r="I37" s="159"/>
      <c r="J37" s="160"/>
    </row>
    <row r="38" spans="1:10" ht="30">
      <c r="A38" s="21" t="s">
        <v>5</v>
      </c>
      <c r="B38" s="79" t="s">
        <v>6</v>
      </c>
      <c r="C38" s="80" t="s">
        <v>7</v>
      </c>
      <c r="D38" s="81" t="s">
        <v>57</v>
      </c>
      <c r="E38" s="25" t="s">
        <v>9</v>
      </c>
      <c r="F38" s="26" t="s">
        <v>10</v>
      </c>
      <c r="G38" s="82" t="s">
        <v>58</v>
      </c>
      <c r="H38" s="82" t="s">
        <v>59</v>
      </c>
      <c r="I38" s="26" t="s">
        <v>11</v>
      </c>
      <c r="J38" s="28" t="s">
        <v>12</v>
      </c>
    </row>
    <row r="39" spans="1:10" ht="71.25">
      <c r="A39" s="68" t="s">
        <v>60</v>
      </c>
      <c r="B39" s="83" t="s">
        <v>61</v>
      </c>
      <c r="C39" s="150">
        <v>21.1</v>
      </c>
      <c r="D39" s="85" t="s">
        <v>62</v>
      </c>
      <c r="E39" s="47" t="s">
        <v>63</v>
      </c>
      <c r="F39" s="41">
        <v>100000</v>
      </c>
      <c r="G39" s="86"/>
      <c r="H39" s="87">
        <f t="shared" ref="H39:H44" si="7">F39*(1-G39)</f>
        <v>100000</v>
      </c>
      <c r="I39" s="42">
        <v>85</v>
      </c>
      <c r="J39" s="88">
        <f t="shared" ref="J39:J44" si="8">I39*H39</f>
        <v>8500000</v>
      </c>
    </row>
    <row r="40" spans="1:10" ht="71.25">
      <c r="A40" s="68" t="s">
        <v>60</v>
      </c>
      <c r="B40" s="83" t="s">
        <v>64</v>
      </c>
      <c r="C40" s="150">
        <f>C39+0.1</f>
        <v>21.200000000000003</v>
      </c>
      <c r="D40" s="85" t="s">
        <v>65</v>
      </c>
      <c r="E40" s="47" t="s">
        <v>63</v>
      </c>
      <c r="F40" s="41">
        <v>80000</v>
      </c>
      <c r="G40" s="86"/>
      <c r="H40" s="87">
        <f t="shared" si="7"/>
        <v>80000</v>
      </c>
      <c r="I40" s="42">
        <v>130</v>
      </c>
      <c r="J40" s="88">
        <f t="shared" si="8"/>
        <v>10400000</v>
      </c>
    </row>
    <row r="41" spans="1:10" ht="71.25">
      <c r="A41" s="68" t="s">
        <v>60</v>
      </c>
      <c r="B41" s="89" t="s">
        <v>66</v>
      </c>
      <c r="C41" s="150">
        <f t="shared" ref="C41:C47" si="9">C40+0.1</f>
        <v>21.300000000000004</v>
      </c>
      <c r="D41" s="85" t="s">
        <v>67</v>
      </c>
      <c r="E41" s="90" t="s">
        <v>63</v>
      </c>
      <c r="F41" s="41">
        <v>180000</v>
      </c>
      <c r="G41" s="86"/>
      <c r="H41" s="87">
        <f t="shared" si="7"/>
        <v>180000</v>
      </c>
      <c r="I41" s="42">
        <v>5</v>
      </c>
      <c r="J41" s="88">
        <f t="shared" si="8"/>
        <v>900000</v>
      </c>
    </row>
    <row r="42" spans="1:10" ht="57" customHeight="1">
      <c r="A42" s="68" t="s">
        <v>60</v>
      </c>
      <c r="B42" s="89" t="s">
        <v>68</v>
      </c>
      <c r="C42" s="150">
        <f t="shared" si="9"/>
        <v>21.400000000000006</v>
      </c>
      <c r="D42" s="85" t="s">
        <v>69</v>
      </c>
      <c r="E42" s="90" t="s">
        <v>63</v>
      </c>
      <c r="F42" s="41">
        <v>32000</v>
      </c>
      <c r="G42" s="86"/>
      <c r="H42" s="87">
        <f t="shared" si="7"/>
        <v>32000</v>
      </c>
      <c r="I42" s="42">
        <v>150</v>
      </c>
      <c r="J42" s="88">
        <f t="shared" si="8"/>
        <v>4800000</v>
      </c>
    </row>
    <row r="43" spans="1:10" ht="71.25">
      <c r="A43" s="68" t="s">
        <v>60</v>
      </c>
      <c r="B43" s="89" t="s">
        <v>70</v>
      </c>
      <c r="C43" s="150">
        <f t="shared" si="9"/>
        <v>21.500000000000007</v>
      </c>
      <c r="D43" s="85" t="s">
        <v>71</v>
      </c>
      <c r="E43" s="90" t="s">
        <v>63</v>
      </c>
      <c r="F43" s="41">
        <v>24000</v>
      </c>
      <c r="G43" s="86"/>
      <c r="H43" s="87">
        <f t="shared" si="7"/>
        <v>24000</v>
      </c>
      <c r="I43" s="42">
        <v>30</v>
      </c>
      <c r="J43" s="88">
        <f t="shared" si="8"/>
        <v>720000</v>
      </c>
    </row>
    <row r="44" spans="1:10" ht="28.5" customHeight="1">
      <c r="A44" s="68" t="s">
        <v>72</v>
      </c>
      <c r="B44" s="89" t="s">
        <v>73</v>
      </c>
      <c r="C44" s="150">
        <f t="shared" si="9"/>
        <v>21.600000000000009</v>
      </c>
      <c r="D44" s="85" t="s">
        <v>74</v>
      </c>
      <c r="E44" s="90" t="s">
        <v>63</v>
      </c>
      <c r="F44" s="41">
        <v>25000</v>
      </c>
      <c r="G44" s="86"/>
      <c r="H44" s="87">
        <f t="shared" si="7"/>
        <v>25000</v>
      </c>
      <c r="I44" s="42">
        <v>400</v>
      </c>
      <c r="J44" s="88">
        <f t="shared" si="8"/>
        <v>10000000</v>
      </c>
    </row>
    <row r="45" spans="1:10" ht="28.5">
      <c r="A45" s="68" t="s">
        <v>75</v>
      </c>
      <c r="B45" s="61"/>
      <c r="C45" s="150">
        <f t="shared" si="9"/>
        <v>21.70000000000001</v>
      </c>
      <c r="D45" s="85" t="s">
        <v>76</v>
      </c>
      <c r="E45" s="47" t="s">
        <v>77</v>
      </c>
      <c r="F45" s="39"/>
      <c r="G45" s="91"/>
      <c r="H45" s="92">
        <f t="shared" ref="H45:H51" si="10">F45*(1-G45)</f>
        <v>0</v>
      </c>
      <c r="I45" s="40">
        <v>1</v>
      </c>
      <c r="J45" s="93">
        <f t="shared" ref="J45:J51" si="11">H45*I45</f>
        <v>0</v>
      </c>
    </row>
    <row r="46" spans="1:10" ht="28.5">
      <c r="A46" s="68" t="s">
        <v>75</v>
      </c>
      <c r="B46" s="61"/>
      <c r="C46" s="150">
        <f t="shared" si="9"/>
        <v>21.800000000000011</v>
      </c>
      <c r="D46" s="85" t="s">
        <v>78</v>
      </c>
      <c r="E46" s="47" t="s">
        <v>77</v>
      </c>
      <c r="F46" s="39"/>
      <c r="G46" s="91"/>
      <c r="H46" s="92">
        <f t="shared" si="10"/>
        <v>0</v>
      </c>
      <c r="I46" s="40">
        <v>1</v>
      </c>
      <c r="J46" s="93">
        <f t="shared" si="11"/>
        <v>0</v>
      </c>
    </row>
    <row r="47" spans="1:10" ht="21.75" customHeight="1">
      <c r="A47" s="68" t="s">
        <v>75</v>
      </c>
      <c r="B47" s="61"/>
      <c r="C47" s="150">
        <f t="shared" si="9"/>
        <v>21.900000000000013</v>
      </c>
      <c r="D47" s="85" t="s">
        <v>79</v>
      </c>
      <c r="E47" s="94" t="s">
        <v>80</v>
      </c>
      <c r="F47" s="39"/>
      <c r="G47" s="91"/>
      <c r="H47" s="92">
        <f t="shared" si="10"/>
        <v>0</v>
      </c>
      <c r="I47" s="40">
        <v>2</v>
      </c>
      <c r="J47" s="93">
        <f t="shared" si="11"/>
        <v>0</v>
      </c>
    </row>
    <row r="48" spans="1:10" ht="28.5">
      <c r="A48" s="68" t="s">
        <v>75</v>
      </c>
      <c r="B48" s="61"/>
      <c r="C48" s="150" t="s">
        <v>188</v>
      </c>
      <c r="D48" s="85" t="s">
        <v>81</v>
      </c>
      <c r="E48" s="94" t="s">
        <v>80</v>
      </c>
      <c r="F48" s="39"/>
      <c r="G48" s="91"/>
      <c r="H48" s="92">
        <f t="shared" si="10"/>
        <v>0</v>
      </c>
      <c r="I48" s="40">
        <v>1</v>
      </c>
      <c r="J48" s="93">
        <f t="shared" si="11"/>
        <v>0</v>
      </c>
    </row>
    <row r="49" spans="1:10" ht="26.25" customHeight="1">
      <c r="A49" s="68" t="s">
        <v>75</v>
      </c>
      <c r="B49" s="61"/>
      <c r="C49" s="150" t="s">
        <v>189</v>
      </c>
      <c r="D49" s="95" t="s">
        <v>82</v>
      </c>
      <c r="E49" s="94" t="s">
        <v>80</v>
      </c>
      <c r="F49" s="39"/>
      <c r="G49" s="91"/>
      <c r="H49" s="92">
        <f t="shared" si="10"/>
        <v>0</v>
      </c>
      <c r="I49" s="40">
        <v>1</v>
      </c>
      <c r="J49" s="93">
        <f t="shared" si="11"/>
        <v>0</v>
      </c>
    </row>
    <row r="50" spans="1:10" ht="26.25" customHeight="1">
      <c r="A50" s="68" t="s">
        <v>75</v>
      </c>
      <c r="B50" s="61"/>
      <c r="C50" s="150" t="s">
        <v>190</v>
      </c>
      <c r="D50" s="85" t="s">
        <v>83</v>
      </c>
      <c r="E50" s="94" t="s">
        <v>80</v>
      </c>
      <c r="F50" s="39"/>
      <c r="G50" s="91"/>
      <c r="H50" s="92">
        <f t="shared" si="10"/>
        <v>0</v>
      </c>
      <c r="I50" s="40">
        <v>1</v>
      </c>
      <c r="J50" s="93">
        <f t="shared" si="11"/>
        <v>0</v>
      </c>
    </row>
    <row r="51" spans="1:10" ht="42.75" customHeight="1">
      <c r="A51" s="68" t="s">
        <v>193</v>
      </c>
      <c r="B51" s="61" t="s">
        <v>192</v>
      </c>
      <c r="C51" s="150">
        <v>21.13</v>
      </c>
      <c r="D51" s="85" t="s">
        <v>194</v>
      </c>
      <c r="E51" s="94" t="s">
        <v>183</v>
      </c>
      <c r="F51" s="41">
        <v>150</v>
      </c>
      <c r="G51" s="86"/>
      <c r="H51" s="87">
        <f t="shared" si="10"/>
        <v>150</v>
      </c>
      <c r="I51" s="42">
        <v>400</v>
      </c>
      <c r="J51" s="88">
        <f>H51*I51</f>
        <v>60000</v>
      </c>
    </row>
    <row r="52" spans="1:10" s="102" customFormat="1" ht="26.25" customHeight="1">
      <c r="A52" s="96"/>
      <c r="B52" s="97"/>
      <c r="C52" s="98"/>
      <c r="D52" s="99"/>
      <c r="E52" s="100"/>
      <c r="F52" s="185" t="s">
        <v>84</v>
      </c>
      <c r="G52" s="186"/>
      <c r="H52" s="186"/>
      <c r="I52" s="187"/>
      <c r="J52" s="101">
        <f>J39+J40+J41+J42+J43+J44+J51</f>
        <v>35380000</v>
      </c>
    </row>
    <row r="53" spans="1:10" ht="20.25" customHeight="1">
      <c r="A53" s="13" t="s">
        <v>85</v>
      </c>
      <c r="B53" s="188" t="s">
        <v>35</v>
      </c>
      <c r="C53" s="189"/>
      <c r="D53" s="189"/>
      <c r="E53" s="189"/>
      <c r="F53" s="189"/>
      <c r="G53" s="189"/>
      <c r="H53" s="189"/>
      <c r="I53" s="189"/>
      <c r="J53" s="190"/>
    </row>
    <row r="54" spans="1:10" ht="30">
      <c r="A54" s="21" t="s">
        <v>5</v>
      </c>
      <c r="B54" s="79" t="s">
        <v>6</v>
      </c>
      <c r="C54" s="80" t="s">
        <v>7</v>
      </c>
      <c r="D54" s="81" t="s">
        <v>57</v>
      </c>
      <c r="E54" s="25" t="s">
        <v>9</v>
      </c>
      <c r="F54" s="26" t="s">
        <v>10</v>
      </c>
      <c r="G54" s="82" t="s">
        <v>58</v>
      </c>
      <c r="H54" s="82" t="s">
        <v>59</v>
      </c>
      <c r="I54" s="26" t="s">
        <v>11</v>
      </c>
      <c r="J54" s="28" t="s">
        <v>12</v>
      </c>
    </row>
    <row r="55" spans="1:10" ht="39.75" customHeight="1">
      <c r="A55" s="68" t="s">
        <v>86</v>
      </c>
      <c r="B55" s="61" t="s">
        <v>41</v>
      </c>
      <c r="C55" s="150">
        <v>22.1</v>
      </c>
      <c r="D55" s="38" t="s">
        <v>87</v>
      </c>
      <c r="E55" s="90" t="s">
        <v>63</v>
      </c>
      <c r="F55" s="41">
        <v>1950</v>
      </c>
      <c r="G55" s="86"/>
      <c r="H55" s="87">
        <f>F55*(1-G55)</f>
        <v>1950</v>
      </c>
      <c r="I55" s="42">
        <v>50</v>
      </c>
      <c r="J55" s="88">
        <f>I55*H55</f>
        <v>97500</v>
      </c>
    </row>
    <row r="56" spans="1:10" ht="31.5" customHeight="1">
      <c r="A56" s="68" t="s">
        <v>86</v>
      </c>
      <c r="B56" s="61" t="s">
        <v>43</v>
      </c>
      <c r="C56" s="150">
        <f>C55+0.1</f>
        <v>22.200000000000003</v>
      </c>
      <c r="D56" s="38" t="s">
        <v>88</v>
      </c>
      <c r="E56" s="90" t="s">
        <v>63</v>
      </c>
      <c r="F56" s="41">
        <v>3200</v>
      </c>
      <c r="G56" s="86"/>
      <c r="H56" s="87">
        <f>F56*(1-G56)</f>
        <v>3200</v>
      </c>
      <c r="I56" s="42">
        <v>50</v>
      </c>
      <c r="J56" s="88">
        <f>I56*H56</f>
        <v>160000</v>
      </c>
    </row>
    <row r="57" spans="1:10" ht="28.5" customHeight="1">
      <c r="A57" s="68" t="s">
        <v>86</v>
      </c>
      <c r="B57" s="61" t="s">
        <v>47</v>
      </c>
      <c r="C57" s="150">
        <f t="shared" ref="C57:C59" si="12">C56+0.1</f>
        <v>22.300000000000004</v>
      </c>
      <c r="D57" s="38" t="s">
        <v>89</v>
      </c>
      <c r="E57" s="90" t="s">
        <v>63</v>
      </c>
      <c r="F57" s="41">
        <v>1400</v>
      </c>
      <c r="G57" s="86"/>
      <c r="H57" s="87">
        <f>F57*(1-G57)</f>
        <v>1400</v>
      </c>
      <c r="I57" s="42">
        <v>100</v>
      </c>
      <c r="J57" s="88">
        <f>I57*H57</f>
        <v>140000</v>
      </c>
    </row>
    <row r="58" spans="1:10" ht="31.5" customHeight="1">
      <c r="A58" s="68" t="s">
        <v>86</v>
      </c>
      <c r="B58" s="61" t="s">
        <v>90</v>
      </c>
      <c r="C58" s="150">
        <f t="shared" si="12"/>
        <v>22.400000000000006</v>
      </c>
      <c r="D58" s="38" t="s">
        <v>91</v>
      </c>
      <c r="E58" s="90" t="s">
        <v>63</v>
      </c>
      <c r="F58" s="41">
        <v>1420</v>
      </c>
      <c r="G58" s="86"/>
      <c r="H58" s="87">
        <f>F58*(1-G58)</f>
        <v>1420</v>
      </c>
      <c r="I58" s="42">
        <v>100</v>
      </c>
      <c r="J58" s="88">
        <f>I58*H58</f>
        <v>142000</v>
      </c>
    </row>
    <row r="59" spans="1:10" ht="33.75" customHeight="1">
      <c r="A59" s="68" t="s">
        <v>86</v>
      </c>
      <c r="B59" s="61" t="s">
        <v>45</v>
      </c>
      <c r="C59" s="150">
        <f t="shared" si="12"/>
        <v>22.500000000000007</v>
      </c>
      <c r="D59" s="38" t="s">
        <v>45</v>
      </c>
      <c r="E59" s="90" t="s">
        <v>63</v>
      </c>
      <c r="F59" s="41">
        <v>2600</v>
      </c>
      <c r="G59" s="86"/>
      <c r="H59" s="87">
        <f>F59*(1-G59)</f>
        <v>2600</v>
      </c>
      <c r="I59" s="42">
        <v>100</v>
      </c>
      <c r="J59" s="88">
        <f>I59*H59</f>
        <v>260000</v>
      </c>
    </row>
    <row r="60" spans="1:10" ht="21.75" customHeight="1" thickBot="1">
      <c r="A60" s="191"/>
      <c r="B60" s="192"/>
      <c r="C60" s="192"/>
      <c r="D60" s="192"/>
      <c r="E60" s="192"/>
      <c r="F60" s="185" t="s">
        <v>92</v>
      </c>
      <c r="G60" s="186"/>
      <c r="H60" s="186"/>
      <c r="I60" s="187"/>
      <c r="J60" s="101">
        <f>J59+J58+J57+J56+J55</f>
        <v>799500</v>
      </c>
    </row>
    <row r="61" spans="1:10" ht="21.75" customHeight="1" thickTop="1" thickBot="1">
      <c r="A61" s="180"/>
      <c r="B61" s="181"/>
      <c r="C61" s="181"/>
      <c r="D61" s="181"/>
      <c r="E61" s="181"/>
      <c r="F61" s="193" t="s">
        <v>93</v>
      </c>
      <c r="G61" s="194"/>
      <c r="H61" s="194"/>
      <c r="I61" s="195"/>
      <c r="J61" s="103">
        <f>J60+J52</f>
        <v>36179500</v>
      </c>
    </row>
    <row r="62" spans="1:10" ht="24" thickTop="1">
      <c r="A62" s="104" t="s">
        <v>94</v>
      </c>
      <c r="B62" s="164" t="s">
        <v>95</v>
      </c>
      <c r="C62" s="165"/>
      <c r="D62" s="165"/>
      <c r="E62" s="165"/>
      <c r="F62" s="165"/>
      <c r="G62" s="165"/>
      <c r="H62" s="166"/>
      <c r="I62" s="167"/>
      <c r="J62" s="167"/>
    </row>
    <row r="63" spans="1:10" ht="28.5" customHeight="1" thickBot="1">
      <c r="A63" s="105" t="s">
        <v>96</v>
      </c>
      <c r="B63" s="168" t="s">
        <v>97</v>
      </c>
      <c r="C63" s="169"/>
      <c r="D63" s="169"/>
      <c r="E63" s="169"/>
      <c r="F63" s="169"/>
      <c r="G63" s="169"/>
      <c r="H63" s="170"/>
      <c r="I63" s="167"/>
      <c r="J63" s="167"/>
    </row>
    <row r="64" spans="1:10" ht="27.75" customHeight="1" thickBot="1">
      <c r="A64" s="106" t="s">
        <v>5</v>
      </c>
      <c r="B64" s="107" t="s">
        <v>6</v>
      </c>
      <c r="C64" s="107" t="s">
        <v>7</v>
      </c>
      <c r="D64" s="108" t="s">
        <v>8</v>
      </c>
      <c r="E64" s="109" t="s">
        <v>9</v>
      </c>
      <c r="F64" s="26" t="s">
        <v>10</v>
      </c>
      <c r="G64" s="110" t="s">
        <v>11</v>
      </c>
      <c r="H64" s="111" t="s">
        <v>12</v>
      </c>
      <c r="I64" s="167"/>
      <c r="J64" s="167"/>
    </row>
    <row r="65" spans="1:10" ht="21.75" customHeight="1" thickBot="1">
      <c r="A65" s="112" t="s">
        <v>60</v>
      </c>
      <c r="B65" s="113" t="s">
        <v>98</v>
      </c>
      <c r="C65" s="222">
        <v>31.1</v>
      </c>
      <c r="D65" s="114" t="s">
        <v>99</v>
      </c>
      <c r="E65" s="115" t="s">
        <v>21</v>
      </c>
      <c r="F65" s="116">
        <v>12000</v>
      </c>
      <c r="G65" s="117">
        <v>10</v>
      </c>
      <c r="H65" s="116">
        <f>F65*G65</f>
        <v>120000</v>
      </c>
      <c r="I65" s="167"/>
      <c r="J65" s="167"/>
    </row>
    <row r="66" spans="1:10" ht="21.75" customHeight="1" thickBot="1">
      <c r="A66" s="112" t="s">
        <v>60</v>
      </c>
      <c r="B66" s="113" t="s">
        <v>100</v>
      </c>
      <c r="C66" s="222">
        <f>C65+0.1</f>
        <v>31.200000000000003</v>
      </c>
      <c r="D66" s="114" t="s">
        <v>99</v>
      </c>
      <c r="E66" s="115" t="s">
        <v>21</v>
      </c>
      <c r="F66" s="116">
        <v>13000</v>
      </c>
      <c r="G66" s="117">
        <v>10</v>
      </c>
      <c r="H66" s="116">
        <f t="shared" ref="H66:H69" si="13">F66*G66</f>
        <v>130000</v>
      </c>
      <c r="I66" s="167"/>
      <c r="J66" s="167"/>
    </row>
    <row r="67" spans="1:10" ht="21.75" customHeight="1" thickBot="1">
      <c r="A67" s="112" t="s">
        <v>60</v>
      </c>
      <c r="B67" s="113" t="s">
        <v>101</v>
      </c>
      <c r="C67" s="222">
        <f t="shared" ref="C67:C73" si="14">C66+0.1</f>
        <v>31.300000000000004</v>
      </c>
      <c r="D67" s="114" t="s">
        <v>99</v>
      </c>
      <c r="E67" s="115" t="s">
        <v>21</v>
      </c>
      <c r="F67" s="116">
        <v>16000</v>
      </c>
      <c r="G67" s="117">
        <v>10</v>
      </c>
      <c r="H67" s="116">
        <f t="shared" si="13"/>
        <v>160000</v>
      </c>
      <c r="I67" s="167"/>
      <c r="J67" s="167"/>
    </row>
    <row r="68" spans="1:10" ht="21.75" customHeight="1" thickBot="1">
      <c r="A68" s="112" t="s">
        <v>60</v>
      </c>
      <c r="B68" s="113" t="s">
        <v>102</v>
      </c>
      <c r="C68" s="222">
        <f t="shared" si="14"/>
        <v>31.400000000000006</v>
      </c>
      <c r="D68" s="114" t="s">
        <v>99</v>
      </c>
      <c r="E68" s="115" t="s">
        <v>21</v>
      </c>
      <c r="F68" s="116">
        <v>15000</v>
      </c>
      <c r="G68" s="117">
        <v>10</v>
      </c>
      <c r="H68" s="116">
        <f t="shared" si="13"/>
        <v>150000</v>
      </c>
      <c r="I68" s="167"/>
      <c r="J68" s="167"/>
    </row>
    <row r="69" spans="1:10" ht="21.75" customHeight="1" thickBot="1">
      <c r="A69" s="112" t="s">
        <v>60</v>
      </c>
      <c r="B69" s="113" t="s">
        <v>103</v>
      </c>
      <c r="C69" s="222">
        <f t="shared" si="14"/>
        <v>31.500000000000007</v>
      </c>
      <c r="D69" s="114" t="s">
        <v>99</v>
      </c>
      <c r="E69" s="115" t="s">
        <v>21</v>
      </c>
      <c r="F69" s="116">
        <v>15000</v>
      </c>
      <c r="G69" s="117">
        <v>10</v>
      </c>
      <c r="H69" s="116">
        <f t="shared" si="13"/>
        <v>150000</v>
      </c>
      <c r="I69" s="167"/>
      <c r="J69" s="167"/>
    </row>
    <row r="70" spans="1:10" ht="21.75" customHeight="1" thickBot="1">
      <c r="A70" s="112" t="s">
        <v>60</v>
      </c>
      <c r="B70" s="113" t="s">
        <v>104</v>
      </c>
      <c r="C70" s="222">
        <f t="shared" si="14"/>
        <v>31.600000000000009</v>
      </c>
      <c r="D70" s="114" t="s">
        <v>99</v>
      </c>
      <c r="E70" s="115" t="s">
        <v>21</v>
      </c>
      <c r="F70" s="116">
        <v>16000</v>
      </c>
      <c r="G70" s="117">
        <v>10</v>
      </c>
      <c r="H70" s="116">
        <f>F70*G70</f>
        <v>160000</v>
      </c>
      <c r="I70" s="167"/>
      <c r="J70" s="167"/>
    </row>
    <row r="71" spans="1:10" ht="21.75" customHeight="1" thickBot="1">
      <c r="A71" s="112" t="s">
        <v>60</v>
      </c>
      <c r="B71" s="113" t="s">
        <v>105</v>
      </c>
      <c r="C71" s="222">
        <f t="shared" si="14"/>
        <v>31.70000000000001</v>
      </c>
      <c r="D71" s="114" t="s">
        <v>99</v>
      </c>
      <c r="E71" s="115" t="s">
        <v>21</v>
      </c>
      <c r="F71" s="116">
        <v>16000</v>
      </c>
      <c r="G71" s="117">
        <v>10</v>
      </c>
      <c r="H71" s="116">
        <f t="shared" ref="H71:H74" si="15">F71*G71</f>
        <v>160000</v>
      </c>
      <c r="I71" s="167"/>
      <c r="J71" s="167"/>
    </row>
    <row r="72" spans="1:10" ht="21.75" customHeight="1" thickBot="1">
      <c r="A72" s="112" t="s">
        <v>60</v>
      </c>
      <c r="B72" s="113" t="s">
        <v>106</v>
      </c>
      <c r="C72" s="222">
        <f t="shared" si="14"/>
        <v>31.800000000000011</v>
      </c>
      <c r="D72" s="114" t="s">
        <v>99</v>
      </c>
      <c r="E72" s="115" t="s">
        <v>21</v>
      </c>
      <c r="F72" s="116">
        <v>16000</v>
      </c>
      <c r="G72" s="117">
        <v>10</v>
      </c>
      <c r="H72" s="116">
        <f t="shared" si="15"/>
        <v>160000</v>
      </c>
      <c r="I72" s="167"/>
      <c r="J72" s="167"/>
    </row>
    <row r="73" spans="1:10" ht="21.75" customHeight="1" thickBot="1">
      <c r="A73" s="112" t="s">
        <v>60</v>
      </c>
      <c r="B73" s="113" t="s">
        <v>107</v>
      </c>
      <c r="C73" s="222">
        <f t="shared" si="14"/>
        <v>31.900000000000013</v>
      </c>
      <c r="D73" s="114" t="s">
        <v>99</v>
      </c>
      <c r="E73" s="115" t="s">
        <v>21</v>
      </c>
      <c r="F73" s="116">
        <v>12000</v>
      </c>
      <c r="G73" s="117">
        <v>10</v>
      </c>
      <c r="H73" s="116">
        <f t="shared" si="15"/>
        <v>120000</v>
      </c>
      <c r="I73" s="167"/>
      <c r="J73" s="167"/>
    </row>
    <row r="74" spans="1:10" ht="21.75" customHeight="1" thickBot="1">
      <c r="A74" s="112" t="s">
        <v>60</v>
      </c>
      <c r="B74" s="113" t="s">
        <v>108</v>
      </c>
      <c r="C74" s="222" t="s">
        <v>191</v>
      </c>
      <c r="D74" s="114" t="s">
        <v>99</v>
      </c>
      <c r="E74" s="115" t="s">
        <v>21</v>
      </c>
      <c r="F74" s="116">
        <v>14000</v>
      </c>
      <c r="G74" s="117">
        <v>10</v>
      </c>
      <c r="H74" s="116">
        <f t="shared" si="15"/>
        <v>140000</v>
      </c>
      <c r="I74" s="167"/>
      <c r="J74" s="167"/>
    </row>
    <row r="75" spans="1:10" ht="18.75" thickBot="1">
      <c r="A75" s="171"/>
      <c r="B75" s="172"/>
      <c r="C75" s="172"/>
      <c r="D75" s="173"/>
      <c r="E75" s="161" t="s">
        <v>109</v>
      </c>
      <c r="F75" s="162"/>
      <c r="G75" s="163"/>
      <c r="H75" s="118">
        <f>SUM(H65:H74)</f>
        <v>1450000</v>
      </c>
      <c r="I75" s="167"/>
      <c r="J75" s="167"/>
    </row>
    <row r="76" spans="1:10" ht="19.5" thickTop="1" thickBot="1">
      <c r="A76" s="171"/>
      <c r="B76" s="172"/>
      <c r="C76" s="172"/>
      <c r="D76" s="173"/>
      <c r="E76" s="151" t="s">
        <v>32</v>
      </c>
      <c r="F76" s="152"/>
      <c r="G76" s="153"/>
      <c r="H76" s="74"/>
      <c r="I76" s="167"/>
      <c r="J76" s="167"/>
    </row>
    <row r="77" spans="1:10" ht="19.5" thickTop="1" thickBot="1">
      <c r="A77" s="174"/>
      <c r="B77" s="175"/>
      <c r="C77" s="175"/>
      <c r="D77" s="176"/>
      <c r="E77" s="151" t="s">
        <v>110</v>
      </c>
      <c r="F77" s="152"/>
      <c r="G77" s="153"/>
      <c r="H77" s="54">
        <f>H75*(1-H76)</f>
        <v>1450000</v>
      </c>
      <c r="I77" s="167"/>
      <c r="J77" s="167"/>
    </row>
    <row r="78" spans="1:10" ht="21" thickTop="1">
      <c r="A78" s="13" t="s">
        <v>111</v>
      </c>
      <c r="B78" s="177" t="s">
        <v>112</v>
      </c>
      <c r="C78" s="178"/>
      <c r="D78" s="178"/>
      <c r="E78" s="178"/>
      <c r="F78" s="178"/>
      <c r="G78" s="178"/>
      <c r="H78" s="179"/>
      <c r="I78" s="167"/>
      <c r="J78" s="167"/>
    </row>
    <row r="79" spans="1:10" ht="30.75" thickBot="1">
      <c r="A79" s="21" t="s">
        <v>5</v>
      </c>
      <c r="B79" s="22" t="s">
        <v>6</v>
      </c>
      <c r="C79" s="23" t="s">
        <v>7</v>
      </c>
      <c r="D79" s="24" t="s">
        <v>8</v>
      </c>
      <c r="E79" s="25" t="s">
        <v>9</v>
      </c>
      <c r="F79" s="26" t="s">
        <v>10</v>
      </c>
      <c r="G79" s="27" t="s">
        <v>11</v>
      </c>
      <c r="H79" s="28" t="s">
        <v>12</v>
      </c>
      <c r="I79" s="167"/>
      <c r="J79" s="167"/>
    </row>
    <row r="80" spans="1:10" ht="16.5" thickTop="1" thickBot="1">
      <c r="A80" s="119" t="s">
        <v>60</v>
      </c>
      <c r="B80" s="120" t="s">
        <v>113</v>
      </c>
      <c r="C80" s="221">
        <v>32.1</v>
      </c>
      <c r="D80" s="121" t="s">
        <v>99</v>
      </c>
      <c r="E80" s="122" t="s">
        <v>21</v>
      </c>
      <c r="F80" s="123">
        <v>17000</v>
      </c>
      <c r="G80" s="124">
        <v>10</v>
      </c>
      <c r="H80" s="123">
        <f>F80*G80</f>
        <v>170000</v>
      </c>
      <c r="I80" s="167"/>
      <c r="J80" s="167"/>
    </row>
    <row r="81" spans="1:10" ht="16.5" thickTop="1" thickBot="1">
      <c r="A81" s="119" t="s">
        <v>60</v>
      </c>
      <c r="B81" s="120" t="s">
        <v>114</v>
      </c>
      <c r="C81" s="221">
        <f>C80+0.1</f>
        <v>32.200000000000003</v>
      </c>
      <c r="D81" s="121" t="s">
        <v>99</v>
      </c>
      <c r="E81" s="122" t="s">
        <v>21</v>
      </c>
      <c r="F81" s="123">
        <v>12000</v>
      </c>
      <c r="G81" s="124">
        <v>10</v>
      </c>
      <c r="H81" s="123">
        <f t="shared" ref="H81:H84" si="16">F81*G81</f>
        <v>120000</v>
      </c>
      <c r="I81" s="167"/>
      <c r="J81" s="167"/>
    </row>
    <row r="82" spans="1:10" ht="16.5" thickTop="1" thickBot="1">
      <c r="A82" s="119" t="s">
        <v>60</v>
      </c>
      <c r="B82" s="120" t="s">
        <v>115</v>
      </c>
      <c r="C82" s="221">
        <f t="shared" ref="C82:C86" si="17">C81+0.1</f>
        <v>32.300000000000004</v>
      </c>
      <c r="D82" s="121" t="s">
        <v>99</v>
      </c>
      <c r="E82" s="122" t="s">
        <v>21</v>
      </c>
      <c r="F82" s="123">
        <v>16000</v>
      </c>
      <c r="G82" s="124">
        <v>10</v>
      </c>
      <c r="H82" s="123">
        <f t="shared" si="16"/>
        <v>160000</v>
      </c>
      <c r="I82" s="167"/>
      <c r="J82" s="167"/>
    </row>
    <row r="83" spans="1:10" ht="16.5" thickTop="1" thickBot="1">
      <c r="A83" s="119" t="s">
        <v>60</v>
      </c>
      <c r="B83" s="120" t="s">
        <v>116</v>
      </c>
      <c r="C83" s="221">
        <f t="shared" si="17"/>
        <v>32.400000000000006</v>
      </c>
      <c r="D83" s="121" t="s">
        <v>99</v>
      </c>
      <c r="E83" s="122" t="s">
        <v>21</v>
      </c>
      <c r="F83" s="123">
        <v>13000</v>
      </c>
      <c r="G83" s="124">
        <v>10</v>
      </c>
      <c r="H83" s="123">
        <f t="shared" si="16"/>
        <v>130000</v>
      </c>
      <c r="I83" s="167"/>
      <c r="J83" s="167"/>
    </row>
    <row r="84" spans="1:10" ht="16.5" thickTop="1" thickBot="1">
      <c r="A84" s="119" t="s">
        <v>60</v>
      </c>
      <c r="B84" s="120" t="s">
        <v>117</v>
      </c>
      <c r="C84" s="221">
        <f t="shared" si="17"/>
        <v>32.500000000000007</v>
      </c>
      <c r="D84" s="121" t="s">
        <v>99</v>
      </c>
      <c r="E84" s="122" t="s">
        <v>21</v>
      </c>
      <c r="F84" s="123">
        <v>15000</v>
      </c>
      <c r="G84" s="124">
        <v>10</v>
      </c>
      <c r="H84" s="123">
        <f t="shared" si="16"/>
        <v>150000</v>
      </c>
      <c r="I84" s="167"/>
      <c r="J84" s="167"/>
    </row>
    <row r="85" spans="1:10" ht="16.5" thickTop="1" thickBot="1">
      <c r="A85" s="119" t="s">
        <v>60</v>
      </c>
      <c r="B85" s="120" t="s">
        <v>118</v>
      </c>
      <c r="C85" s="221">
        <f t="shared" si="17"/>
        <v>32.600000000000009</v>
      </c>
      <c r="D85" s="121" t="s">
        <v>99</v>
      </c>
      <c r="E85" s="122" t="s">
        <v>21</v>
      </c>
      <c r="F85" s="123">
        <v>12000</v>
      </c>
      <c r="G85" s="124">
        <v>10</v>
      </c>
      <c r="H85" s="123">
        <f>F85*G85</f>
        <v>120000</v>
      </c>
      <c r="I85" s="167"/>
      <c r="J85" s="167"/>
    </row>
    <row r="86" spans="1:10" ht="16.5" thickTop="1" thickBot="1">
      <c r="A86" s="119" t="s">
        <v>60</v>
      </c>
      <c r="B86" s="120" t="s">
        <v>119</v>
      </c>
      <c r="C86" s="221">
        <f t="shared" si="17"/>
        <v>32.70000000000001</v>
      </c>
      <c r="D86" s="121" t="s">
        <v>99</v>
      </c>
      <c r="E86" s="122" t="s">
        <v>21</v>
      </c>
      <c r="F86" s="123">
        <v>15000</v>
      </c>
      <c r="G86" s="124">
        <v>10</v>
      </c>
      <c r="H86" s="123">
        <f t="shared" ref="H86" si="18">F86*G86</f>
        <v>150000</v>
      </c>
      <c r="I86" s="167"/>
      <c r="J86" s="167"/>
    </row>
    <row r="87" spans="1:10" ht="19.5" thickTop="1" thickBot="1">
      <c r="A87" s="171"/>
      <c r="B87" s="172"/>
      <c r="C87" s="172"/>
      <c r="D87" s="173"/>
      <c r="E87" s="161" t="s">
        <v>120</v>
      </c>
      <c r="F87" s="162"/>
      <c r="G87" s="163"/>
      <c r="H87" s="118">
        <f>SUM(H80:H86)</f>
        <v>1000000</v>
      </c>
      <c r="I87" s="167"/>
      <c r="J87" s="167"/>
    </row>
    <row r="88" spans="1:10" ht="19.5" thickTop="1" thickBot="1">
      <c r="A88" s="171"/>
      <c r="B88" s="172"/>
      <c r="C88" s="172"/>
      <c r="D88" s="173"/>
      <c r="E88" s="151" t="s">
        <v>32</v>
      </c>
      <c r="F88" s="152"/>
      <c r="G88" s="153"/>
      <c r="H88" s="74"/>
      <c r="I88" s="167"/>
      <c r="J88" s="167"/>
    </row>
    <row r="89" spans="1:10" ht="19.5" thickTop="1" thickBot="1">
      <c r="A89" s="171"/>
      <c r="B89" s="172"/>
      <c r="C89" s="172"/>
      <c r="D89" s="173"/>
      <c r="E89" s="151" t="s">
        <v>121</v>
      </c>
      <c r="F89" s="152"/>
      <c r="G89" s="153"/>
      <c r="H89" s="54">
        <f>H87*(1-H88)</f>
        <v>1000000</v>
      </c>
      <c r="I89" s="167"/>
      <c r="J89" s="167"/>
    </row>
    <row r="90" spans="1:10" ht="19.5" thickTop="1" thickBot="1">
      <c r="A90" s="180"/>
      <c r="B90" s="181"/>
      <c r="C90" s="181"/>
      <c r="D90" s="182"/>
      <c r="E90" s="154" t="s">
        <v>122</v>
      </c>
      <c r="F90" s="154"/>
      <c r="G90" s="154"/>
      <c r="H90" s="125">
        <f>H89+H77</f>
        <v>2450000</v>
      </c>
      <c r="I90" s="167"/>
      <c r="J90" s="167"/>
    </row>
    <row r="91" spans="1:10" ht="24" thickTop="1">
      <c r="A91" s="104" t="s">
        <v>123</v>
      </c>
      <c r="B91" s="164" t="s">
        <v>124</v>
      </c>
      <c r="C91" s="165"/>
      <c r="D91" s="165"/>
      <c r="E91" s="165"/>
      <c r="F91" s="165"/>
      <c r="G91" s="165"/>
      <c r="H91" s="166"/>
      <c r="I91" s="167"/>
      <c r="J91" s="167"/>
    </row>
    <row r="92" spans="1:10" s="102" customFormat="1" ht="23.25" customHeight="1">
      <c r="A92" s="183" t="s">
        <v>125</v>
      </c>
      <c r="B92" s="183"/>
      <c r="C92" s="183"/>
      <c r="D92" s="183"/>
      <c r="E92" s="183"/>
      <c r="F92" s="183"/>
      <c r="G92" s="183"/>
      <c r="H92" s="184"/>
      <c r="I92" s="167"/>
      <c r="J92" s="167"/>
    </row>
    <row r="93" spans="1:10" ht="30">
      <c r="A93" s="126" t="s">
        <v>126</v>
      </c>
      <c r="B93" s="127"/>
      <c r="C93" s="128"/>
      <c r="D93" s="57" t="s">
        <v>176</v>
      </c>
      <c r="E93" s="25" t="s">
        <v>9</v>
      </c>
      <c r="F93" s="26" t="s">
        <v>10</v>
      </c>
      <c r="G93" s="27" t="s">
        <v>11</v>
      </c>
      <c r="H93" s="28" t="s">
        <v>12</v>
      </c>
      <c r="I93" s="167"/>
      <c r="J93" s="167"/>
    </row>
    <row r="94" spans="1:10">
      <c r="A94" s="129" t="s">
        <v>127</v>
      </c>
      <c r="B94" s="79"/>
      <c r="C94" s="80"/>
      <c r="D94" s="81" t="s">
        <v>185</v>
      </c>
      <c r="E94" s="130"/>
      <c r="F94" s="131"/>
      <c r="G94" s="132"/>
      <c r="H94" s="133"/>
      <c r="I94" s="167"/>
      <c r="J94" s="167"/>
    </row>
    <row r="95" spans="1:10">
      <c r="A95" s="134"/>
      <c r="B95" s="61" t="s">
        <v>128</v>
      </c>
      <c r="C95" s="150">
        <v>41.1</v>
      </c>
      <c r="D95" s="38" t="s">
        <v>129</v>
      </c>
      <c r="E95" s="94" t="s">
        <v>130</v>
      </c>
      <c r="F95" s="135">
        <v>95</v>
      </c>
      <c r="G95" s="42">
        <v>1000</v>
      </c>
      <c r="H95" s="41">
        <f>F95*G95</f>
        <v>95000</v>
      </c>
      <c r="I95" s="167"/>
      <c r="J95" s="167"/>
    </row>
    <row r="96" spans="1:10">
      <c r="A96" s="134"/>
      <c r="B96" s="61" t="s">
        <v>128</v>
      </c>
      <c r="C96" s="150">
        <f>C95+0.1</f>
        <v>41.2</v>
      </c>
      <c r="D96" s="85" t="s">
        <v>131</v>
      </c>
      <c r="E96" s="94" t="s">
        <v>130</v>
      </c>
      <c r="F96" s="135">
        <v>175</v>
      </c>
      <c r="G96" s="42">
        <v>1000</v>
      </c>
      <c r="H96" s="41">
        <f t="shared" ref="H96:H118" si="19">F96*G96</f>
        <v>175000</v>
      </c>
      <c r="I96" s="167"/>
      <c r="J96" s="167"/>
    </row>
    <row r="97" spans="1:10">
      <c r="A97" s="134"/>
      <c r="B97" s="61" t="s">
        <v>132</v>
      </c>
      <c r="C97" s="150">
        <f>C96+0.1</f>
        <v>41.300000000000004</v>
      </c>
      <c r="D97" s="85" t="s">
        <v>133</v>
      </c>
      <c r="E97" s="94" t="s">
        <v>134</v>
      </c>
      <c r="F97" s="135">
        <v>14</v>
      </c>
      <c r="G97" s="42">
        <v>1000</v>
      </c>
      <c r="H97" s="41">
        <f t="shared" si="19"/>
        <v>14000</v>
      </c>
      <c r="I97" s="167"/>
      <c r="J97" s="167"/>
    </row>
    <row r="98" spans="1:10" ht="57">
      <c r="A98" s="134"/>
      <c r="B98" s="61" t="s">
        <v>177</v>
      </c>
      <c r="C98" s="150">
        <v>41.4</v>
      </c>
      <c r="D98" s="85" t="s">
        <v>186</v>
      </c>
      <c r="E98" s="94" t="s">
        <v>183</v>
      </c>
      <c r="F98" s="135">
        <v>1000</v>
      </c>
      <c r="G98" s="42">
        <v>80</v>
      </c>
      <c r="H98" s="41">
        <f>F98*G98</f>
        <v>80000</v>
      </c>
      <c r="I98" s="167"/>
      <c r="J98" s="167"/>
    </row>
    <row r="99" spans="1:10" ht="57">
      <c r="A99" s="134"/>
      <c r="B99" s="61" t="s">
        <v>178</v>
      </c>
      <c r="C99" s="150">
        <v>41.5</v>
      </c>
      <c r="D99" s="85" t="s">
        <v>187</v>
      </c>
      <c r="E99" s="94" t="s">
        <v>183</v>
      </c>
      <c r="F99" s="135">
        <v>1500</v>
      </c>
      <c r="G99" s="42">
        <v>60</v>
      </c>
      <c r="H99" s="41">
        <f>F99*G99</f>
        <v>90000</v>
      </c>
      <c r="I99" s="167"/>
      <c r="J99" s="167"/>
    </row>
    <row r="100" spans="1:10" ht="28.5">
      <c r="A100" s="134"/>
      <c r="B100" s="61" t="s">
        <v>179</v>
      </c>
      <c r="C100" s="150">
        <v>41.6</v>
      </c>
      <c r="D100" s="85" t="s">
        <v>182</v>
      </c>
      <c r="E100" s="94" t="s">
        <v>184</v>
      </c>
      <c r="F100" s="135">
        <v>1000</v>
      </c>
      <c r="G100" s="42">
        <v>50</v>
      </c>
      <c r="H100" s="41">
        <f>F100*G100</f>
        <v>50000</v>
      </c>
      <c r="I100" s="167"/>
      <c r="J100" s="167"/>
    </row>
    <row r="101" spans="1:10">
      <c r="A101" s="129" t="s">
        <v>135</v>
      </c>
      <c r="B101" s="136"/>
      <c r="C101" s="137"/>
      <c r="D101" s="138" t="s">
        <v>136</v>
      </c>
      <c r="E101" s="130"/>
      <c r="F101" s="131"/>
      <c r="G101" s="139"/>
      <c r="H101" s="139"/>
      <c r="I101" s="167"/>
      <c r="J101" s="167"/>
    </row>
    <row r="102" spans="1:10">
      <c r="A102" s="134"/>
      <c r="B102" s="61" t="s">
        <v>137</v>
      </c>
      <c r="C102" s="150">
        <v>41.7</v>
      </c>
      <c r="D102" s="85" t="s">
        <v>138</v>
      </c>
      <c r="E102" s="94" t="s">
        <v>139</v>
      </c>
      <c r="F102" s="135">
        <v>400</v>
      </c>
      <c r="G102" s="42">
        <v>500</v>
      </c>
      <c r="H102" s="41">
        <f t="shared" si="19"/>
        <v>200000</v>
      </c>
      <c r="I102" s="167"/>
      <c r="J102" s="167"/>
    </row>
    <row r="103" spans="1:10">
      <c r="A103" s="134"/>
      <c r="B103" s="61" t="s">
        <v>137</v>
      </c>
      <c r="C103" s="150">
        <f>C102+0.1</f>
        <v>41.800000000000004</v>
      </c>
      <c r="D103" s="85" t="s">
        <v>140</v>
      </c>
      <c r="E103" s="94" t="s">
        <v>139</v>
      </c>
      <c r="F103" s="135">
        <v>360</v>
      </c>
      <c r="G103" s="42">
        <v>500</v>
      </c>
      <c r="H103" s="41">
        <f t="shared" si="19"/>
        <v>180000</v>
      </c>
      <c r="I103" s="167"/>
      <c r="J103" s="167"/>
    </row>
    <row r="104" spans="1:10">
      <c r="A104" s="134"/>
      <c r="B104" s="61" t="s">
        <v>137</v>
      </c>
      <c r="C104" s="150">
        <f t="shared" ref="C104" si="20">C103+0.1</f>
        <v>41.900000000000006</v>
      </c>
      <c r="D104" s="85" t="s">
        <v>141</v>
      </c>
      <c r="E104" s="94" t="s">
        <v>139</v>
      </c>
      <c r="F104" s="135">
        <v>190</v>
      </c>
      <c r="G104" s="42">
        <v>500</v>
      </c>
      <c r="H104" s="41">
        <f t="shared" si="19"/>
        <v>95000</v>
      </c>
      <c r="I104" s="167"/>
      <c r="J104" s="167"/>
    </row>
    <row r="105" spans="1:10">
      <c r="A105" s="134"/>
      <c r="B105" s="61" t="s">
        <v>137</v>
      </c>
      <c r="C105" s="149" t="s">
        <v>180</v>
      </c>
      <c r="D105" s="85" t="s">
        <v>142</v>
      </c>
      <c r="E105" s="94" t="s">
        <v>143</v>
      </c>
      <c r="F105" s="135">
        <v>45</v>
      </c>
      <c r="G105" s="42">
        <v>500</v>
      </c>
      <c r="H105" s="41">
        <f t="shared" si="19"/>
        <v>22500</v>
      </c>
      <c r="I105" s="167"/>
      <c r="J105" s="167"/>
    </row>
    <row r="106" spans="1:10">
      <c r="A106" s="134"/>
      <c r="B106" s="61" t="s">
        <v>137</v>
      </c>
      <c r="C106" s="150">
        <v>41.11</v>
      </c>
      <c r="D106" s="85" t="s">
        <v>144</v>
      </c>
      <c r="E106" s="94" t="s">
        <v>139</v>
      </c>
      <c r="F106" s="135">
        <v>60</v>
      </c>
      <c r="G106" s="42">
        <v>500</v>
      </c>
      <c r="H106" s="41">
        <f t="shared" si="19"/>
        <v>30000</v>
      </c>
      <c r="I106" s="167"/>
      <c r="J106" s="167"/>
    </row>
    <row r="107" spans="1:10" ht="45">
      <c r="A107" s="134"/>
      <c r="B107" s="83"/>
      <c r="C107" s="140" t="s">
        <v>145</v>
      </c>
      <c r="D107" s="38"/>
      <c r="E107" s="94"/>
      <c r="F107" s="135"/>
      <c r="G107" s="42"/>
      <c r="H107" s="139"/>
      <c r="I107" s="167"/>
      <c r="J107" s="167"/>
    </row>
    <row r="108" spans="1:10">
      <c r="A108" s="134"/>
      <c r="B108" s="83" t="s">
        <v>137</v>
      </c>
      <c r="C108" s="84">
        <v>41.12</v>
      </c>
      <c r="D108" s="141" t="s">
        <v>146</v>
      </c>
      <c r="E108" s="94" t="s">
        <v>143</v>
      </c>
      <c r="F108" s="135">
        <v>20</v>
      </c>
      <c r="G108" s="42">
        <v>500</v>
      </c>
      <c r="H108" s="41">
        <f t="shared" si="19"/>
        <v>10000</v>
      </c>
      <c r="I108" s="167"/>
      <c r="J108" s="167"/>
    </row>
    <row r="109" spans="1:10">
      <c r="A109" s="134"/>
      <c r="B109" s="83" t="s">
        <v>137</v>
      </c>
      <c r="C109" s="142">
        <v>41.13</v>
      </c>
      <c r="D109" s="141" t="s">
        <v>147</v>
      </c>
      <c r="E109" s="94" t="s">
        <v>143</v>
      </c>
      <c r="F109" s="135">
        <v>50</v>
      </c>
      <c r="G109" s="42">
        <v>500</v>
      </c>
      <c r="H109" s="41">
        <f t="shared" si="19"/>
        <v>25000</v>
      </c>
      <c r="I109" s="167"/>
      <c r="J109" s="167"/>
    </row>
    <row r="110" spans="1:10">
      <c r="A110" s="134"/>
      <c r="B110" s="83" t="s">
        <v>137</v>
      </c>
      <c r="C110" s="84">
        <v>41.14</v>
      </c>
      <c r="D110" s="141" t="s">
        <v>148</v>
      </c>
      <c r="E110" s="94" t="s">
        <v>143</v>
      </c>
      <c r="F110" s="135">
        <v>140</v>
      </c>
      <c r="G110" s="42">
        <v>500</v>
      </c>
      <c r="H110" s="41">
        <f t="shared" si="19"/>
        <v>70000</v>
      </c>
      <c r="I110" s="167"/>
      <c r="J110" s="167"/>
    </row>
    <row r="111" spans="1:10">
      <c r="A111" s="134"/>
      <c r="B111" s="83" t="s">
        <v>137</v>
      </c>
      <c r="C111" s="84">
        <v>41.15</v>
      </c>
      <c r="D111" s="141" t="s">
        <v>149</v>
      </c>
      <c r="E111" s="94" t="s">
        <v>143</v>
      </c>
      <c r="F111" s="135">
        <v>210</v>
      </c>
      <c r="G111" s="42">
        <v>500</v>
      </c>
      <c r="H111" s="41">
        <f t="shared" si="19"/>
        <v>105000</v>
      </c>
      <c r="I111" s="167"/>
      <c r="J111" s="167"/>
    </row>
    <row r="112" spans="1:10">
      <c r="A112" s="134"/>
      <c r="B112" s="83"/>
      <c r="C112" s="140" t="s">
        <v>150</v>
      </c>
      <c r="D112" s="85"/>
      <c r="E112" s="94"/>
      <c r="F112" s="135"/>
      <c r="G112" s="42"/>
      <c r="H112" s="41"/>
      <c r="I112" s="167"/>
      <c r="J112" s="167"/>
    </row>
    <row r="113" spans="1:10">
      <c r="A113" s="134"/>
      <c r="B113" s="83" t="s">
        <v>137</v>
      </c>
      <c r="C113" s="84">
        <v>41.16</v>
      </c>
      <c r="D113" s="85" t="s">
        <v>151</v>
      </c>
      <c r="E113" s="94" t="s">
        <v>139</v>
      </c>
      <c r="F113" s="135">
        <v>200</v>
      </c>
      <c r="G113" s="42">
        <v>500</v>
      </c>
      <c r="H113" s="41">
        <f t="shared" si="19"/>
        <v>100000</v>
      </c>
      <c r="I113" s="167"/>
      <c r="J113" s="167"/>
    </row>
    <row r="114" spans="1:10">
      <c r="A114" s="134"/>
      <c r="B114" s="83" t="s">
        <v>137</v>
      </c>
      <c r="C114" s="84">
        <v>41.17</v>
      </c>
      <c r="D114" s="85" t="s">
        <v>152</v>
      </c>
      <c r="E114" s="94" t="s">
        <v>139</v>
      </c>
      <c r="F114" s="135">
        <v>300</v>
      </c>
      <c r="G114" s="42">
        <v>500</v>
      </c>
      <c r="H114" s="41">
        <f t="shared" si="19"/>
        <v>150000</v>
      </c>
      <c r="I114" s="167"/>
      <c r="J114" s="167"/>
    </row>
    <row r="115" spans="1:10">
      <c r="A115" s="129" t="s">
        <v>153</v>
      </c>
      <c r="B115" s="136"/>
      <c r="C115" s="84"/>
      <c r="D115" s="138" t="s">
        <v>154</v>
      </c>
      <c r="E115" s="130"/>
      <c r="F115" s="131"/>
      <c r="G115" s="132"/>
      <c r="H115" s="139"/>
      <c r="I115" s="167"/>
      <c r="J115" s="167"/>
    </row>
    <row r="116" spans="1:10">
      <c r="A116" s="134"/>
      <c r="B116" s="61" t="s">
        <v>155</v>
      </c>
      <c r="C116" s="84">
        <v>41.18</v>
      </c>
      <c r="D116" s="38" t="s">
        <v>156</v>
      </c>
      <c r="E116" s="94" t="s">
        <v>21</v>
      </c>
      <c r="F116" s="135">
        <v>750</v>
      </c>
      <c r="G116" s="42">
        <v>200</v>
      </c>
      <c r="H116" s="41">
        <f t="shared" si="19"/>
        <v>150000</v>
      </c>
      <c r="I116" s="167"/>
      <c r="J116" s="167"/>
    </row>
    <row r="117" spans="1:10">
      <c r="A117" s="134"/>
      <c r="B117" s="61" t="s">
        <v>155</v>
      </c>
      <c r="C117" s="84">
        <v>41.19</v>
      </c>
      <c r="D117" s="38" t="s">
        <v>157</v>
      </c>
      <c r="E117" s="94" t="s">
        <v>21</v>
      </c>
      <c r="F117" s="135">
        <v>900</v>
      </c>
      <c r="G117" s="42">
        <v>200</v>
      </c>
      <c r="H117" s="41">
        <f t="shared" si="19"/>
        <v>180000</v>
      </c>
    </row>
    <row r="118" spans="1:10">
      <c r="A118" s="134"/>
      <c r="B118" s="61" t="s">
        <v>155</v>
      </c>
      <c r="C118" s="150" t="s">
        <v>181</v>
      </c>
      <c r="D118" s="38" t="s">
        <v>158</v>
      </c>
      <c r="E118" s="94" t="s">
        <v>21</v>
      </c>
      <c r="F118" s="135">
        <v>450</v>
      </c>
      <c r="G118" s="42">
        <v>200</v>
      </c>
      <c r="H118" s="41">
        <f t="shared" si="19"/>
        <v>90000</v>
      </c>
    </row>
    <row r="119" spans="1:10">
      <c r="A119" s="129" t="s">
        <v>159</v>
      </c>
      <c r="B119" s="79"/>
      <c r="C119" s="80"/>
      <c r="D119" s="81"/>
      <c r="E119" s="130"/>
      <c r="F119" s="131"/>
      <c r="G119" s="132"/>
      <c r="H119" s="131"/>
    </row>
    <row r="120" spans="1:10" ht="18.75" thickBot="1">
      <c r="A120" s="143"/>
      <c r="B120" s="144"/>
      <c r="C120" s="144"/>
      <c r="D120" s="144"/>
      <c r="E120" s="161" t="s">
        <v>160</v>
      </c>
      <c r="F120" s="162"/>
      <c r="G120" s="163"/>
      <c r="H120" s="118">
        <f>SUM(H95:H119)</f>
        <v>1911500</v>
      </c>
    </row>
    <row r="121" spans="1:10" ht="19.5" thickTop="1" thickBot="1">
      <c r="E121" s="151" t="s">
        <v>32</v>
      </c>
      <c r="F121" s="152"/>
      <c r="G121" s="153"/>
      <c r="H121" s="74"/>
    </row>
    <row r="122" spans="1:10" ht="19.5" thickTop="1" thickBot="1">
      <c r="E122" s="151" t="s">
        <v>161</v>
      </c>
      <c r="F122" s="152"/>
      <c r="G122" s="153"/>
      <c r="H122" s="54">
        <f>H120*(1-H121)</f>
        <v>1911500</v>
      </c>
    </row>
    <row r="123" spans="1:10" ht="19.5" thickTop="1" thickBot="1">
      <c r="E123" s="154" t="s">
        <v>162</v>
      </c>
      <c r="F123" s="154"/>
      <c r="G123" s="154"/>
      <c r="H123" s="125">
        <f>H122</f>
        <v>1911500</v>
      </c>
    </row>
    <row r="124" spans="1:10" ht="16.5" thickTop="1" thickBot="1"/>
    <row r="125" spans="1:10" ht="18.75" thickBot="1">
      <c r="E125" s="155" t="s">
        <v>163</v>
      </c>
      <c r="F125" s="156"/>
      <c r="G125" s="157"/>
      <c r="H125" s="145">
        <f>H123+H90+J61+H35</f>
        <v>41305121</v>
      </c>
    </row>
    <row r="126" spans="1:10" s="102" customFormat="1" ht="20.25">
      <c r="A126" s="56" t="s">
        <v>164</v>
      </c>
      <c r="B126" s="158" t="s">
        <v>165</v>
      </c>
      <c r="C126" s="159"/>
      <c r="D126" s="159"/>
      <c r="E126" s="159"/>
      <c r="F126" s="159"/>
      <c r="G126" s="159"/>
      <c r="H126" s="159"/>
      <c r="I126" s="159"/>
      <c r="J126" s="160"/>
    </row>
    <row r="127" spans="1:10" s="102" customFormat="1">
      <c r="A127" s="21" t="s">
        <v>5</v>
      </c>
      <c r="B127" s="79" t="s">
        <v>6</v>
      </c>
      <c r="C127" s="80" t="s">
        <v>7</v>
      </c>
      <c r="D127" s="81" t="s">
        <v>57</v>
      </c>
      <c r="E127" s="25" t="s">
        <v>9</v>
      </c>
      <c r="F127" s="26" t="s">
        <v>166</v>
      </c>
      <c r="G127" s="146"/>
      <c r="H127" s="147"/>
    </row>
    <row r="128" spans="1:10" s="102" customFormat="1" ht="28.5">
      <c r="A128" s="68" t="s">
        <v>167</v>
      </c>
      <c r="B128" s="83" t="s">
        <v>168</v>
      </c>
      <c r="C128" s="84">
        <v>42.1</v>
      </c>
      <c r="D128" s="85" t="s">
        <v>169</v>
      </c>
      <c r="E128" s="47" t="s">
        <v>170</v>
      </c>
      <c r="F128" s="148">
        <f>0.07/12</f>
        <v>5.8333333333333336E-3</v>
      </c>
      <c r="G128" s="40"/>
      <c r="H128" s="93"/>
    </row>
    <row r="129" spans="1:8" s="102" customFormat="1" ht="42.75">
      <c r="A129" s="68" t="s">
        <v>171</v>
      </c>
      <c r="B129" s="83" t="s">
        <v>172</v>
      </c>
      <c r="C129" s="84">
        <v>42.2</v>
      </c>
      <c r="D129" s="85" t="s">
        <v>173</v>
      </c>
      <c r="E129" s="47" t="s">
        <v>174</v>
      </c>
      <c r="F129" s="148">
        <f>0.05/12</f>
        <v>4.1666666666666666E-3</v>
      </c>
      <c r="G129" s="40"/>
      <c r="H129" s="93"/>
    </row>
  </sheetData>
  <sheetProtection algorithmName="SHA-512" hashValue="6lN44FFcFYeSBKY5l3MokcmxKKOKLgxc5ns7S0yVUZ4MBKZ+Sg1XCkVXN3ujcBXd4glGIgHadSXzgCRGw58BJg==" saltValue="hwwZ6NF8kE4huD/xxcjafw==" spinCount="100000" sheet="1" objects="1" scenarios="1"/>
  <protectedRanges>
    <protectedRange sqref="H16 H33 G39:G44 G55:G59 H76 H88 H121" name="למילוי על ידי מציעים"/>
  </protectedRanges>
  <mergeCells count="40">
    <mergeCell ref="B36:J36"/>
    <mergeCell ref="A1:J1"/>
    <mergeCell ref="A2:J2"/>
    <mergeCell ref="A15:D17"/>
    <mergeCell ref="E15:G15"/>
    <mergeCell ref="E16:G16"/>
    <mergeCell ref="E17:G17"/>
    <mergeCell ref="I16:J16"/>
    <mergeCell ref="A32:D35"/>
    <mergeCell ref="E32:G32"/>
    <mergeCell ref="E33:G33"/>
    <mergeCell ref="E34:G34"/>
    <mergeCell ref="E35:G35"/>
    <mergeCell ref="B37:J37"/>
    <mergeCell ref="F52:I52"/>
    <mergeCell ref="B53:J53"/>
    <mergeCell ref="A60:E61"/>
    <mergeCell ref="F60:I60"/>
    <mergeCell ref="F61:I61"/>
    <mergeCell ref="E120:G120"/>
    <mergeCell ref="B62:H62"/>
    <mergeCell ref="I62:J116"/>
    <mergeCell ref="B63:H63"/>
    <mergeCell ref="A75:D77"/>
    <mergeCell ref="E75:G75"/>
    <mergeCell ref="E76:G76"/>
    <mergeCell ref="E77:G77"/>
    <mergeCell ref="B78:H78"/>
    <mergeCell ref="A87:D90"/>
    <mergeCell ref="E87:G87"/>
    <mergeCell ref="E88:G88"/>
    <mergeCell ref="E89:G89"/>
    <mergeCell ref="E90:G90"/>
    <mergeCell ref="B91:H91"/>
    <mergeCell ref="A92:H92"/>
    <mergeCell ref="E121:G121"/>
    <mergeCell ref="E122:G122"/>
    <mergeCell ref="E123:G123"/>
    <mergeCell ref="E125:G125"/>
    <mergeCell ref="B126:J1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למילוי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Yoad Shahar</dc:creator>
  <cp:lastModifiedBy>Yoad Shahar</cp:lastModifiedBy>
  <dcterms:created xsi:type="dcterms:W3CDTF">2019-07-30T05:31:04Z</dcterms:created>
  <dcterms:modified xsi:type="dcterms:W3CDTF">2019-09-04T11:30:19Z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