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yalonhw.sharepoint.com/sites/EngineeringHeadquartersDivision/DocLib2/מכרזים/מכרזים/2026/36-26 MUTC/"/>
    </mc:Choice>
  </mc:AlternateContent>
  <xr:revisionPtr revIDLastSave="0" documentId="13_ncr:1_{9C0AF50D-769E-4CE2-AB92-9476E0996C2A}" xr6:coauthVersionLast="47" xr6:coauthVersionMax="47" xr10:uidLastSave="{00000000-0000-0000-0000-000000000000}"/>
  <bookViews>
    <workbookView xWindow="-110" yWindow="-110" windowWidth="19420" windowHeight="11500" tabRatio="595" firstSheet="4" activeTab="4" xr2:uid="{00000000-000D-0000-FFFF-FFFF00000000}"/>
  </bookViews>
  <sheets>
    <sheet name="כתב כמויות" sheetId="5" state="hidden" r:id="rId1"/>
    <sheet name="כתב כמויות- תשתיות - מערכות מיד" sheetId="7" state="hidden" r:id="rId2"/>
    <sheet name="אומדן IT - לתיקוף" sheetId="4" state="hidden" r:id="rId3"/>
    <sheet name="לוז ואבני דרך" sheetId="3" state="hidden" r:id="rId4"/>
    <sheet name="BoQ" sheetId="15" r:id="rId5"/>
  </sheets>
  <definedNames>
    <definedName name="_xlnm._FilterDatabase" localSheetId="2" hidden="1">'אומדן IT - לתיקוף'!$A$4:$K$26</definedName>
    <definedName name="_xlnm._FilterDatabase" localSheetId="0" hidden="1">'כתב כמויות'!$A$4:$P$65</definedName>
    <definedName name="_xlnm._FilterDatabase" localSheetId="1" hidden="1">'כתב כמויות- תשתיות - מערכות מיד'!$A$4:$P$39</definedName>
    <definedName name="_Ref180312641" localSheetId="4">BoQ!$E$30</definedName>
    <definedName name="_Ref216178029" localSheetId="4">BoQ!#REF!</definedName>
    <definedName name="_Ref216178091" localSheetId="4">BoQ!#REF!</definedName>
    <definedName name="_Toc172234136" localSheetId="4">BoQ!$E$37</definedName>
    <definedName name="_Toc216709521" localSheetId="4">BoQ!$E$18</definedName>
    <definedName name="_Toc216709524" localSheetId="4">BoQ!$E$20</definedName>
    <definedName name="_Toc216709525" localSheetId="4">BoQ!$E$21</definedName>
    <definedName name="_Toc216709526" localSheetId="4">BoQ!$E$22</definedName>
    <definedName name="_Toc216709527" localSheetId="4">BoQ!$E$23</definedName>
    <definedName name="_Toc216709537" localSheetId="4">BoQ!$E$24</definedName>
    <definedName name="_Toc216709538" localSheetId="4">BoQ!#REF!</definedName>
    <definedName name="_Toc216709556" localSheetId="4">BoQ!#REF!</definedName>
    <definedName name="_Toc216709557" localSheetId="4">BoQ!#REF!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5" l="1"/>
  <c r="M56" i="15"/>
  <c r="M55" i="15"/>
  <c r="M27" i="15"/>
  <c r="M52" i="15" l="1"/>
  <c r="M51" i="15"/>
  <c r="M50" i="15"/>
  <c r="M49" i="15"/>
  <c r="M47" i="15"/>
  <c r="M48" i="15" l="1"/>
  <c r="M60" i="15"/>
  <c r="M61" i="15" s="1"/>
  <c r="M31" i="15"/>
  <c r="M19" i="15" l="1"/>
  <c r="M20" i="15"/>
  <c r="M21" i="15"/>
  <c r="M22" i="15"/>
  <c r="M23" i="15"/>
  <c r="M24" i="15"/>
  <c r="M25" i="15"/>
  <c r="M26" i="15"/>
  <c r="M32" i="15"/>
  <c r="M53" i="15"/>
  <c r="M28" i="15"/>
  <c r="M46" i="15" l="1"/>
  <c r="M54" i="15"/>
  <c r="M35" i="15"/>
  <c r="M38" i="15" l="1"/>
  <c r="M39" i="15"/>
  <c r="M45" i="15" l="1"/>
  <c r="M44" i="15"/>
  <c r="M43" i="15"/>
  <c r="M42" i="15"/>
  <c r="M41" i="15"/>
  <c r="M40" i="15"/>
  <c r="M37" i="15"/>
  <c r="M36" i="15"/>
  <c r="M34" i="15"/>
  <c r="M33" i="15"/>
  <c r="M30" i="15"/>
  <c r="M29" i="15"/>
  <c r="M18" i="15"/>
  <c r="M57" i="15" l="1"/>
  <c r="M64" i="15" s="1"/>
  <c r="M66" i="15" s="1"/>
  <c r="O35" i="5"/>
  <c r="O36" i="5"/>
  <c r="P17" i="5"/>
  <c r="P18" i="5"/>
  <c r="P19" i="5"/>
  <c r="P23" i="5"/>
  <c r="O24" i="5"/>
  <c r="P24" i="5" s="1"/>
  <c r="P7" i="5"/>
  <c r="O55" i="5"/>
  <c r="P55" i="5" s="1"/>
  <c r="N55" i="5"/>
  <c r="M55" i="5"/>
  <c r="K55" i="5"/>
  <c r="K7" i="5"/>
  <c r="P11" i="7"/>
  <c r="P10" i="7"/>
  <c r="P9" i="7"/>
  <c r="P8" i="7"/>
  <c r="P7" i="7"/>
  <c r="M11" i="7"/>
  <c r="N11" i="7" s="1"/>
  <c r="O11" i="7"/>
  <c r="K11" i="7"/>
  <c r="K10" i="7"/>
  <c r="K9" i="7"/>
  <c r="K8" i="7"/>
  <c r="K7" i="7"/>
  <c r="O63" i="5"/>
  <c r="P63" i="5" s="1"/>
  <c r="O62" i="5"/>
  <c r="P62" i="5" s="1"/>
  <c r="O61" i="5"/>
  <c r="P61" i="5" s="1"/>
  <c r="N62" i="5"/>
  <c r="N63" i="5"/>
  <c r="N61" i="5"/>
  <c r="M62" i="5"/>
  <c r="M63" i="5"/>
  <c r="M61" i="5"/>
  <c r="K63" i="5"/>
  <c r="K61" i="5"/>
  <c r="K62" i="5"/>
  <c r="O15" i="7"/>
  <c r="P15" i="7" s="1"/>
  <c r="K28" i="7"/>
  <c r="K27" i="7"/>
  <c r="I20" i="7"/>
  <c r="J20" i="7"/>
  <c r="J21" i="7" s="1"/>
  <c r="K21" i="7" s="1"/>
  <c r="L22" i="7"/>
  <c r="L21" i="7"/>
  <c r="L20" i="7"/>
  <c r="J23" i="7"/>
  <c r="K23" i="7" s="1"/>
  <c r="L23" i="7"/>
  <c r="M23" i="7" s="1"/>
  <c r="K19" i="7"/>
  <c r="K24" i="7"/>
  <c r="K25" i="7"/>
  <c r="K26" i="7"/>
  <c r="K29" i="7"/>
  <c r="M19" i="7"/>
  <c r="M24" i="7"/>
  <c r="M25" i="7"/>
  <c r="M26" i="7"/>
  <c r="M27" i="7"/>
  <c r="M28" i="7"/>
  <c r="M29" i="7"/>
  <c r="M7" i="7"/>
  <c r="M8" i="7"/>
  <c r="M9" i="7"/>
  <c r="M10" i="7"/>
  <c r="M18" i="7"/>
  <c r="M17" i="7"/>
  <c r="M15" i="7"/>
  <c r="N15" i="7" s="1"/>
  <c r="K15" i="7"/>
  <c r="O18" i="7"/>
  <c r="P18" i="7" s="1"/>
  <c r="K18" i="7"/>
  <c r="O7" i="7"/>
  <c r="O8" i="7"/>
  <c r="O9" i="7"/>
  <c r="O10" i="7"/>
  <c r="O12" i="7"/>
  <c r="P12" i="7" s="1"/>
  <c r="O13" i="7"/>
  <c r="P13" i="7" s="1"/>
  <c r="O14" i="7"/>
  <c r="P14" i="7" s="1"/>
  <c r="O16" i="7"/>
  <c r="P16" i="7" s="1"/>
  <c r="O17" i="7"/>
  <c r="P17" i="7" s="1"/>
  <c r="O19" i="7"/>
  <c r="P19" i="7" s="1"/>
  <c r="O24" i="7"/>
  <c r="P24" i="7" s="1"/>
  <c r="O25" i="7"/>
  <c r="P25" i="7" s="1"/>
  <c r="O26" i="7"/>
  <c r="P26" i="7" s="1"/>
  <c r="O27" i="7"/>
  <c r="P27" i="7" s="1"/>
  <c r="O28" i="7"/>
  <c r="P28" i="7" s="1"/>
  <c r="O29" i="7"/>
  <c r="P29" i="7" s="1"/>
  <c r="N32" i="7"/>
  <c r="N33" i="7"/>
  <c r="N36" i="7"/>
  <c r="N37" i="7"/>
  <c r="N38" i="7"/>
  <c r="N12" i="7"/>
  <c r="N25" i="7"/>
  <c r="M13" i="7"/>
  <c r="M14" i="7"/>
  <c r="K13" i="7"/>
  <c r="K14" i="7"/>
  <c r="K16" i="7"/>
  <c r="M16" i="7"/>
  <c r="K17" i="7"/>
  <c r="O31" i="7"/>
  <c r="P31" i="7" s="1"/>
  <c r="M31" i="7"/>
  <c r="K31" i="7"/>
  <c r="O30" i="7"/>
  <c r="P30" i="7" s="1"/>
  <c r="M30" i="7"/>
  <c r="K30" i="7"/>
  <c r="O16" i="5"/>
  <c r="P16" i="5" s="1"/>
  <c r="N16" i="5"/>
  <c r="M16" i="5"/>
  <c r="K16" i="5"/>
  <c r="O35" i="7"/>
  <c r="P35" i="7" s="1"/>
  <c r="M35" i="7"/>
  <c r="K35" i="7"/>
  <c r="O34" i="7"/>
  <c r="P34" i="7" s="1"/>
  <c r="M34" i="7"/>
  <c r="K34" i="7"/>
  <c r="O5" i="7"/>
  <c r="P5" i="7" s="1"/>
  <c r="N5" i="7"/>
  <c r="M5" i="7"/>
  <c r="K5" i="7"/>
  <c r="O20" i="7" l="1"/>
  <c r="M20" i="7"/>
  <c r="N24" i="7"/>
  <c r="N19" i="7"/>
  <c r="N29" i="7"/>
  <c r="N7" i="7"/>
  <c r="N18" i="7"/>
  <c r="O23" i="7"/>
  <c r="P23" i="7" s="1"/>
  <c r="N28" i="7"/>
  <c r="N27" i="7"/>
  <c r="P20" i="7"/>
  <c r="O21" i="7"/>
  <c r="P21" i="7" s="1"/>
  <c r="M22" i="7"/>
  <c r="M21" i="7"/>
  <c r="N21" i="7" s="1"/>
  <c r="N23" i="7"/>
  <c r="N31" i="7"/>
  <c r="K20" i="7"/>
  <c r="N26" i="7"/>
  <c r="N34" i="7"/>
  <c r="N35" i="7"/>
  <c r="N17" i="7"/>
  <c r="J22" i="7"/>
  <c r="K22" i="7" s="1"/>
  <c r="N16" i="7"/>
  <c r="N13" i="7"/>
  <c r="N8" i="7"/>
  <c r="N9" i="7"/>
  <c r="N10" i="7"/>
  <c r="N14" i="7"/>
  <c r="N30" i="7"/>
  <c r="O15" i="5"/>
  <c r="P15" i="5" s="1"/>
  <c r="N15" i="5"/>
  <c r="M15" i="5"/>
  <c r="K15" i="5"/>
  <c r="L43" i="5"/>
  <c r="L44" i="5"/>
  <c r="O44" i="5" s="1"/>
  <c r="L38" i="5"/>
  <c r="M38" i="5" s="1"/>
  <c r="O14" i="5"/>
  <c r="P14" i="5" s="1"/>
  <c r="O13" i="5"/>
  <c r="O12" i="5"/>
  <c r="P12" i="5" s="1"/>
  <c r="O11" i="5"/>
  <c r="P11" i="5" s="1"/>
  <c r="O10" i="5"/>
  <c r="P10" i="5" s="1"/>
  <c r="O9" i="5"/>
  <c r="P9" i="5" s="1"/>
  <c r="O8" i="5"/>
  <c r="P35" i="5"/>
  <c r="P36" i="5"/>
  <c r="O37" i="5"/>
  <c r="P37" i="5" s="1"/>
  <c r="O39" i="5"/>
  <c r="P39" i="5" s="1"/>
  <c r="O40" i="5"/>
  <c r="P40" i="5" s="1"/>
  <c r="O41" i="5"/>
  <c r="P41" i="5" s="1"/>
  <c r="O42" i="5"/>
  <c r="P42" i="5" s="1"/>
  <c r="O19" i="5"/>
  <c r="N19" i="5"/>
  <c r="M19" i="5"/>
  <c r="K19" i="5"/>
  <c r="O18" i="5"/>
  <c r="N18" i="5"/>
  <c r="M18" i="5"/>
  <c r="K18" i="5"/>
  <c r="O17" i="5"/>
  <c r="N17" i="5"/>
  <c r="M17" i="5"/>
  <c r="K17" i="5"/>
  <c r="D5" i="3"/>
  <c r="D6" i="3" s="1"/>
  <c r="D7" i="3" s="1"/>
  <c r="D8" i="3" s="1"/>
  <c r="D9" i="3" s="1"/>
  <c r="D10" i="3" s="1"/>
  <c r="O45" i="5"/>
  <c r="P45" i="5" s="1"/>
  <c r="P46" i="5"/>
  <c r="P47" i="5"/>
  <c r="P48" i="5"/>
  <c r="P49" i="5"/>
  <c r="P50" i="5"/>
  <c r="P51" i="5"/>
  <c r="N45" i="5"/>
  <c r="N46" i="5"/>
  <c r="N53" i="5"/>
  <c r="N54" i="5"/>
  <c r="N56" i="5"/>
  <c r="N57" i="5"/>
  <c r="K44" i="5"/>
  <c r="M6" i="5"/>
  <c r="M7" i="5"/>
  <c r="M8" i="5"/>
  <c r="M10" i="5"/>
  <c r="M11" i="5"/>
  <c r="M12" i="5"/>
  <c r="M13" i="5"/>
  <c r="M14" i="5"/>
  <c r="M21" i="5"/>
  <c r="M22" i="5"/>
  <c r="M23" i="5"/>
  <c r="M24" i="5"/>
  <c r="M25" i="5"/>
  <c r="M26" i="5"/>
  <c r="M27" i="5"/>
  <c r="M28" i="5"/>
  <c r="M29" i="5"/>
  <c r="M30" i="5"/>
  <c r="M31" i="5"/>
  <c r="M32" i="5"/>
  <c r="M33" i="5"/>
  <c r="M34" i="5"/>
  <c r="M35" i="5"/>
  <c r="M36" i="5"/>
  <c r="M37" i="5"/>
  <c r="M39" i="5"/>
  <c r="M40" i="5"/>
  <c r="M41" i="5"/>
  <c r="M42" i="5"/>
  <c r="M45" i="5"/>
  <c r="M46" i="5"/>
  <c r="M47" i="5"/>
  <c r="M48" i="5"/>
  <c r="M49" i="5"/>
  <c r="M50" i="5"/>
  <c r="M51" i="5"/>
  <c r="M52" i="5"/>
  <c r="M53" i="5"/>
  <c r="M54" i="5"/>
  <c r="M56" i="5"/>
  <c r="M57" i="5"/>
  <c r="M58" i="5"/>
  <c r="M60" i="5"/>
  <c r="M5" i="5"/>
  <c r="K6" i="5"/>
  <c r="K8" i="5"/>
  <c r="K9" i="5"/>
  <c r="K10" i="5"/>
  <c r="K11" i="5"/>
  <c r="K12" i="5"/>
  <c r="K13" i="5"/>
  <c r="K14" i="5"/>
  <c r="K21" i="5"/>
  <c r="K22" i="5"/>
  <c r="K23" i="5"/>
  <c r="K24" i="5"/>
  <c r="K25" i="5"/>
  <c r="K26" i="5"/>
  <c r="K27" i="5"/>
  <c r="K28" i="5"/>
  <c r="K29" i="5"/>
  <c r="K30" i="5"/>
  <c r="K31" i="5"/>
  <c r="K32" i="5"/>
  <c r="K33" i="5"/>
  <c r="K34" i="5"/>
  <c r="K35" i="5"/>
  <c r="K36" i="5"/>
  <c r="K37" i="5"/>
  <c r="K39" i="5"/>
  <c r="K40" i="5"/>
  <c r="K41" i="5"/>
  <c r="K42" i="5"/>
  <c r="K45" i="5"/>
  <c r="K46" i="5"/>
  <c r="K53" i="5"/>
  <c r="K54" i="5"/>
  <c r="K56" i="5"/>
  <c r="K57" i="5"/>
  <c r="K58" i="5"/>
  <c r="K60" i="5"/>
  <c r="K5" i="5"/>
  <c r="P52" i="5"/>
  <c r="P53" i="5"/>
  <c r="J43" i="5"/>
  <c r="K43" i="5" s="1"/>
  <c r="J38" i="5"/>
  <c r="O26" i="5"/>
  <c r="O27" i="5"/>
  <c r="P27" i="5" s="1"/>
  <c r="P29" i="5"/>
  <c r="P30" i="5"/>
  <c r="P31" i="5"/>
  <c r="N10" i="5"/>
  <c r="N11" i="5"/>
  <c r="N12" i="5"/>
  <c r="N13" i="5"/>
  <c r="J52" i="5"/>
  <c r="N52" i="5" s="1"/>
  <c r="J51" i="5"/>
  <c r="K51" i="5" s="1"/>
  <c r="J50" i="5"/>
  <c r="K50" i="5" s="1"/>
  <c r="J49" i="5"/>
  <c r="K49" i="5" s="1"/>
  <c r="J48" i="5"/>
  <c r="K48" i="5" s="1"/>
  <c r="J47" i="5"/>
  <c r="K47" i="5" s="1"/>
  <c r="N25" i="5"/>
  <c r="N26" i="5"/>
  <c r="N27" i="5"/>
  <c r="N28" i="5"/>
  <c r="N29" i="5"/>
  <c r="N30" i="5"/>
  <c r="N31" i="5"/>
  <c r="N32" i="5"/>
  <c r="N33" i="5"/>
  <c r="N34" i="5"/>
  <c r="N35" i="5"/>
  <c r="N36" i="5"/>
  <c r="N37" i="5"/>
  <c r="N40" i="5"/>
  <c r="N41" i="5"/>
  <c r="N42" i="5"/>
  <c r="N8" i="5"/>
  <c r="N9" i="5"/>
  <c r="N14" i="5"/>
  <c r="N21" i="5"/>
  <c r="N22" i="5"/>
  <c r="N23" i="5"/>
  <c r="N24" i="5"/>
  <c r="N58" i="5"/>
  <c r="N60" i="5"/>
  <c r="N7" i="5"/>
  <c r="P60" i="5"/>
  <c r="G59" i="5"/>
  <c r="N59" i="5" s="1"/>
  <c r="P58" i="5"/>
  <c r="P57" i="5"/>
  <c r="P56" i="5"/>
  <c r="P54" i="5"/>
  <c r="N39" i="5"/>
  <c r="P34" i="5"/>
  <c r="P33" i="5"/>
  <c r="P32" i="5"/>
  <c r="P28" i="5"/>
  <c r="P25" i="5"/>
  <c r="P22" i="5"/>
  <c r="P21" i="5"/>
  <c r="K25" i="4"/>
  <c r="K24" i="4"/>
  <c r="K23" i="4"/>
  <c r="K22" i="4"/>
  <c r="K21" i="4"/>
  <c r="K20" i="4"/>
  <c r="K19" i="4"/>
  <c r="K18" i="4"/>
  <c r="K17" i="4"/>
  <c r="K16" i="4"/>
  <c r="K15" i="4"/>
  <c r="K14" i="4"/>
  <c r="K13" i="4"/>
  <c r="K12" i="4"/>
  <c r="K11" i="4"/>
  <c r="K10" i="4"/>
  <c r="K9" i="4"/>
  <c r="K6" i="4"/>
  <c r="K5" i="4"/>
  <c r="M39" i="7" l="1"/>
  <c r="M40" i="7" s="1"/>
  <c r="N20" i="7"/>
  <c r="O43" i="5"/>
  <c r="O22" i="7"/>
  <c r="P22" i="7" s="1"/>
  <c r="P39" i="7" s="1"/>
  <c r="P40" i="7" s="1"/>
  <c r="N22" i="7"/>
  <c r="O38" i="5"/>
  <c r="K39" i="7"/>
  <c r="P44" i="5"/>
  <c r="D11" i="3"/>
  <c r="D13" i="3"/>
  <c r="N50" i="5"/>
  <c r="M44" i="5"/>
  <c r="K52" i="5"/>
  <c r="N51" i="5"/>
  <c r="K59" i="5"/>
  <c r="N49" i="5"/>
  <c r="N48" i="5"/>
  <c r="N47" i="5"/>
  <c r="N44" i="5"/>
  <c r="K38" i="5"/>
  <c r="M43" i="5"/>
  <c r="M59" i="5"/>
  <c r="P59" i="5"/>
  <c r="K26" i="4"/>
  <c r="M65" i="5" l="1"/>
  <c r="M66" i="5" s="1"/>
  <c r="K65" i="5"/>
  <c r="K66" i="5" s="1"/>
  <c r="N39" i="7"/>
  <c r="N40" i="7" s="1"/>
  <c r="P38" i="5" l="1"/>
  <c r="N38" i="5"/>
  <c r="P43" i="5"/>
  <c r="N43" i="5"/>
  <c r="N65" i="5" l="1"/>
  <c r="N66" i="5" s="1"/>
  <c r="P65" i="5"/>
  <c r="P66" i="5" s="1"/>
</calcChain>
</file>

<file path=xl/sharedStrings.xml><?xml version="1.0" encoding="utf-8"?>
<sst xmlns="http://schemas.openxmlformats.org/spreadsheetml/2006/main" count="579" uniqueCount="375">
  <si>
    <t>למילוי על ידי המציע</t>
  </si>
  <si>
    <t>כמות צמתים בדן</t>
  </si>
  <si>
    <t>פרק</t>
  </si>
  <si>
    <t>תת פרק</t>
  </si>
  <si>
    <t>סעיף</t>
  </si>
  <si>
    <t>סעיפים בפרק הטכני</t>
  </si>
  <si>
    <t>שם הפריט</t>
  </si>
  <si>
    <t>יחידת מידה</t>
  </si>
  <si>
    <t>מחיר יחידה אספקה והתקנה בש"ח לפני מע"מ</t>
  </si>
  <si>
    <t>מחיר מקסימום ליחידה</t>
  </si>
  <si>
    <t>מחיר סופי לא לתמחור</t>
  </si>
  <si>
    <t xml:space="preserve">כמות למטלה הראשונה דן </t>
  </si>
  <si>
    <t>סה"כ לדן</t>
  </si>
  <si>
    <t xml:space="preserve">כמות למטלה הראשונה המפרץ </t>
  </si>
  <si>
    <t>סה"כ למפרץ</t>
  </si>
  <si>
    <t>סה"כ מטלה ראשונה</t>
  </si>
  <si>
    <t>כמות (לשקלול בלבד)</t>
  </si>
  <si>
    <t>הצעה משוקללת</t>
  </si>
  <si>
    <t>עלות פרויקט</t>
  </si>
  <si>
    <t>כמות צמתים במפרץ</t>
  </si>
  <si>
    <t>תוכנה</t>
  </si>
  <si>
    <t>ממשק למנגנונים</t>
  </si>
  <si>
    <t>1.1.1</t>
  </si>
  <si>
    <t>3.3.1.1-3.3.1.4</t>
  </si>
  <si>
    <t xml:space="preserve">תנאי לחתימה - פיתוח ואספקה לממשק לבקרי רמזור על בסיס פרוטוקול DVI 35 ו/או פרוטוקול Modbus  סה"כ כ- 4 פרוטוקולים
DVI35  - FLOWNODE, ACTROS, ST950
Modbus - ITC2
</t>
  </si>
  <si>
    <t>קומפלט</t>
  </si>
  <si>
    <t>ממשקים</t>
  </si>
  <si>
    <t>1.2.1</t>
  </si>
  <si>
    <t>3.3.2.1</t>
  </si>
  <si>
    <t>פיתוח ממשק לרובד ניהולי</t>
  </si>
  <si>
    <t>1.2.2</t>
  </si>
  <si>
    <t>פיתוח ממשק למערכת ניהול וידאו</t>
  </si>
  <si>
    <t>תלוי במוכנות המערכת - פרוייקט נתיבים מהירים</t>
  </si>
  <si>
    <t>1.2.3</t>
  </si>
  <si>
    <t>פיתוח ממשק למערכת אחזקה</t>
  </si>
  <si>
    <t>תלוי במוכנות המערכת - גיב</t>
  </si>
  <si>
    <t>הקמת המערכת</t>
  </si>
  <si>
    <t xml:space="preserve">אספקה והתקנה של רובד תפעולי </t>
  </si>
  <si>
    <t>2.1.1</t>
  </si>
  <si>
    <t xml:space="preserve">
3.3.1.8
 5.3.1
5.3.2
3.3.3
3.3.4
3.4.1
3.4.2
3.5.1
3.5.2.1-3.5.2.50
3.5.3-3.5.7
3.6.1-3.6.7
3.7
</t>
  </si>
  <si>
    <r>
      <t xml:space="preserve">אספקה והתקנה של רובד תפעולי באתר ראשי הכוללת בין היתר את המודולים הבאים </t>
    </r>
    <r>
      <rPr>
        <sz val="11"/>
        <color rgb="FFFF0000"/>
        <rFont val="Arial"/>
        <family val="2"/>
        <scheme val="minor"/>
      </rPr>
      <t xml:space="preserve">
בסיס נתונים, תיעוד פעולות במערכת, מנוע היצף אירועים
דוחות: היסטורית אירועים לצומת, דוח משכי ירוק לצומת, דות תמונות, דוח נתוני גלאים, דוח גלים ולצני ה"ק תקולים, דוח תיעוד פעולות משתמש, יכולות הגדרת דוחות</t>
    </r>
    <r>
      <rPr>
        <b/>
        <sz val="11"/>
        <color rgb="FFFF0000"/>
        <rFont val="Arial"/>
        <family val="2"/>
        <scheme val="minor"/>
      </rPr>
      <t xml:space="preserve">
</t>
    </r>
    <r>
      <rPr>
        <sz val="11"/>
        <color rgb="FFFF0000"/>
        <rFont val="Arial"/>
        <family val="2"/>
        <scheme val="minor"/>
      </rPr>
      <t xml:space="preserve">הקמת צומת במערכת
תפעול צומת 
ניהול אירועים, התראות מתפרצות
ניהול הגדרות, ניהול משתמשים
עמדת תצוגה, תמיכה מלאה בעברית
איתור מהיר
מידע עזר למשתמש
ניגון חוזר - צומת בודד
הקפצת מצלמה על קיר המסכים
תמיכה בMultitenancy
</t>
    </r>
  </si>
  <si>
    <t>רובד ניהולי</t>
  </si>
  <si>
    <t>2.1.2</t>
  </si>
  <si>
    <t xml:space="preserve">Multitenancy - הקמה והפעלת מערכת במנת"ם </t>
  </si>
  <si>
    <t>מנת"ם</t>
  </si>
  <si>
    <t>יאפשר הוספת אתרים נוספים כמו באר שבע</t>
  </si>
  <si>
    <t>2.1.3</t>
  </si>
  <si>
    <t>התקנת והפעלת המערכת בתחנת עבודה+רישוי</t>
  </si>
  <si>
    <t xml:space="preserve">לכל תחנת עבודה/ יכול להשתנות </t>
  </si>
  <si>
    <t>הקמת תשתית תקשורת סלולרית</t>
  </si>
  <si>
    <t>2.2.1</t>
  </si>
  <si>
    <t xml:space="preserve">רשת APN לחיבור הצמתים </t>
  </si>
  <si>
    <t>יח'</t>
  </si>
  <si>
    <t>2.2.2</t>
  </si>
  <si>
    <t>נתב לחיבור קווי תמסורת</t>
  </si>
  <si>
    <t>מעבדה</t>
  </si>
  <si>
    <t>אספקת סביבת בדיקות</t>
  </si>
  <si>
    <t xml:space="preserve">תלוי בהקמת המעבדה </t>
  </si>
  <si>
    <t>DR</t>
  </si>
  <si>
    <t>2.3.1</t>
  </si>
  <si>
    <t>אספקת מערכת באתר DR</t>
  </si>
  <si>
    <t>תלוי בהקמת DR ע"י מערכות מידע</t>
  </si>
  <si>
    <t>חיבור צמתים</t>
  </si>
  <si>
    <t>תקשורת סלולרית</t>
  </si>
  <si>
    <t>3.2.1</t>
  </si>
  <si>
    <t>אספקה נתב סלולרי תומך דור 5</t>
  </si>
  <si>
    <t>הדרכות</t>
  </si>
  <si>
    <t>ידרשו הדרכות נוספות בעתיד בעת החלפת אנשים / יכול לעבור למחירון</t>
  </si>
  <si>
    <t>4.1.1</t>
  </si>
  <si>
    <t>קורס מהנדס תנועה</t>
  </si>
  <si>
    <t>4.1.2</t>
  </si>
  <si>
    <t>קורס בקרים</t>
  </si>
  <si>
    <t>4.1.3</t>
  </si>
  <si>
    <t>קורס מנהל מערכת</t>
  </si>
  <si>
    <t>אחזקה</t>
  </si>
  <si>
    <t>אחזקת מערכת</t>
  </si>
  <si>
    <t>מספר שנות אחזקה</t>
  </si>
  <si>
    <t>5.1.1</t>
  </si>
  <si>
    <t>תמיכה ואחזקת מערכתtotal risk לאתר ראשי לרבות כלל הרישוי הנדרש</t>
  </si>
  <si>
    <t>חודש</t>
  </si>
  <si>
    <t>5.1.2</t>
  </si>
  <si>
    <t>תמיכה ואחזקת total risk לאתר DR לרבות כלל הרישוי הנדרש</t>
  </si>
  <si>
    <t>אחזקת תקשורת</t>
  </si>
  <si>
    <t>5.2.1</t>
  </si>
  <si>
    <t>אחזקת חבילת גלישה ב APN קיים/ חדש (כולל סים)</t>
  </si>
  <si>
    <t>חודש ליחידה</t>
  </si>
  <si>
    <t>5.2.2</t>
  </si>
  <si>
    <t>אחזקת  APN קיים/ חדש</t>
  </si>
  <si>
    <t>5.2.3</t>
  </si>
  <si>
    <t>קו תמסורת לחיבור APN - ספק א</t>
  </si>
  <si>
    <t>5.2.4</t>
  </si>
  <si>
    <t>קו תמסורת לחיבור APN - ספק ב</t>
  </si>
  <si>
    <t>אחזקת צומת</t>
  </si>
  <si>
    <t>5.3.1</t>
  </si>
  <si>
    <t>אחזקה חודשית של צומת במערכת כולל הנתב הסלולרי</t>
  </si>
  <si>
    <t>יועמס על  הפרוייקטים</t>
  </si>
  <si>
    <t>5.3.2</t>
  </si>
  <si>
    <t>אחזקה חודשית של צומת במערכת לא כולל הנתב הסלולרי</t>
  </si>
  <si>
    <t xml:space="preserve">מחירון </t>
  </si>
  <si>
    <t>ממשקים נוספים</t>
  </si>
  <si>
    <t>6.1.1</t>
  </si>
  <si>
    <t>3.3.1.6</t>
  </si>
  <si>
    <t>התאמת פרוטוקול קיים לבקר רמזור</t>
  </si>
  <si>
    <t>6.1.2</t>
  </si>
  <si>
    <t>3.3.1.5</t>
  </si>
  <si>
    <t>פיתוח ממשק בפרוטוקול מבוסס OCIT-O לבקר רמזור</t>
  </si>
  <si>
    <t>6.1.3</t>
  </si>
  <si>
    <t>3.3.1.7</t>
  </si>
  <si>
    <t>פיתוח ממשק על בסיס פרוטוקול חדש לבקר רמזור</t>
  </si>
  <si>
    <t>6.1.4</t>
  </si>
  <si>
    <t>3.3.1.9</t>
  </si>
  <si>
    <t>הרחבת פרוטוקול לתמוך בסט פקודות והודעות חדשות</t>
  </si>
  <si>
    <t>6.1.5</t>
  </si>
  <si>
    <t>5.2.1.2</t>
  </si>
  <si>
    <t xml:space="preserve">ממשק לנתב סלולרי לקבלת חיווי על עוצמת התקשורת </t>
  </si>
  <si>
    <t>6.1.6</t>
  </si>
  <si>
    <t>ממשק לשלטי מסרים מתחלפים מובסס NTCIP 1203</t>
  </si>
  <si>
    <t>יח</t>
  </si>
  <si>
    <t>עבודות נוספות</t>
  </si>
  <si>
    <t>6.2.1</t>
  </si>
  <si>
    <t>הגדרת צומת חדש בודד במערכת</t>
  </si>
  <si>
    <t>6.2.2</t>
  </si>
  <si>
    <t>הגדרה וחיבור כלל הצמתים הקיימים במערכות הישנות למערכת החדשה (עד 10)</t>
  </si>
  <si>
    <t>עלות העתקה (היה במקור בעלות הראשונית)</t>
  </si>
  <si>
    <t>6.2.3</t>
  </si>
  <si>
    <t>שעות עבודה לפיתוח והטמעת יכולות חדשות</t>
  </si>
  <si>
    <t>שעה</t>
  </si>
  <si>
    <t>6.2.4</t>
  </si>
  <si>
    <t>שעת עבודה לטכנאי IT וסייבר</t>
  </si>
  <si>
    <t>6.2.5</t>
  </si>
  <si>
    <t>פיתוח והטמעת התאמות בחווית משתמש</t>
  </si>
  <si>
    <t>6.2.6</t>
  </si>
  <si>
    <t>ליווי OJT</t>
  </si>
  <si>
    <t>יום</t>
  </si>
  <si>
    <t>6.2.8</t>
  </si>
  <si>
    <t>העתקת אתר ראשי/ חלופי/DR</t>
  </si>
  <si>
    <t>6.2.9</t>
  </si>
  <si>
    <t>4.9.3.1</t>
  </si>
  <si>
    <t>רכש Visio</t>
  </si>
  <si>
    <t>6.2.10</t>
  </si>
  <si>
    <t>4.9.3.2</t>
  </si>
  <si>
    <t>רכש QlikSense Enterpise proffesional user</t>
  </si>
  <si>
    <t>6.2.11</t>
  </si>
  <si>
    <t>4.9.3.3</t>
  </si>
  <si>
    <t>רכש QlikSense Enterpise Analyzer  user</t>
  </si>
  <si>
    <t>6.2.12</t>
  </si>
  <si>
    <t>4.9.4</t>
  </si>
  <si>
    <t>רכש תוכנה לפי הצעת מחיר</t>
  </si>
  <si>
    <t>יחידה</t>
  </si>
  <si>
    <t>ב</t>
  </si>
  <si>
    <t>מחיר מחירון</t>
  </si>
  <si>
    <t xml:space="preserve"> מחשוב לאתר ראשי ואתר DR</t>
  </si>
  <si>
    <t>אספקה והתקנת חומרת מחשוב לאתר ראשי כולל רישוי למערכות הפעלה, וירטואליזציה</t>
  </si>
  <si>
    <t>2.3.2</t>
  </si>
  <si>
    <t>אספקה והתקנת תשתית אחסון לאתר ראשי</t>
  </si>
  <si>
    <t>2.3.3</t>
  </si>
  <si>
    <t>אספקה והתקנת תשתית גיבוי לאתר ראשי</t>
  </si>
  <si>
    <t>2.3.4</t>
  </si>
  <si>
    <t>אספקה והתקנת חומרת מחשוב לאתר DR כולל רישוי למערכות הפעלה וורטואליזציה</t>
  </si>
  <si>
    <t>2.3.5</t>
  </si>
  <si>
    <t>אספקה והתקנת תשתית אחסון לאתר DR</t>
  </si>
  <si>
    <t>רישוי</t>
  </si>
  <si>
    <t>2.4.1</t>
  </si>
  <si>
    <t>Windows server 2019</t>
  </si>
  <si>
    <t>2.4.2</t>
  </si>
  <si>
    <t>Windows server 2022</t>
  </si>
  <si>
    <t>2.4.3</t>
  </si>
  <si>
    <t>SQL Server</t>
  </si>
  <si>
    <t>2.4.4</t>
  </si>
  <si>
    <t>Windows 10</t>
  </si>
  <si>
    <t>2.4.5</t>
  </si>
  <si>
    <t>Linux</t>
  </si>
  <si>
    <t>2.4.6</t>
  </si>
  <si>
    <t>כל רישוי אחר הנדרש למערכת שאינו כלול ברשוי שמספקת נתיבי איילון</t>
  </si>
  <si>
    <t>הטמעת מערכת הגנה</t>
  </si>
  <si>
    <t>2.5.1</t>
  </si>
  <si>
    <t>הטמעת מערכת הגנה Antivirus על שרת/תחנת עבודה</t>
  </si>
  <si>
    <t>2.5.2</t>
  </si>
  <si>
    <t>הטמעת EDR על שרת/תחנת עבודה</t>
  </si>
  <si>
    <t>2.5.3</t>
  </si>
  <si>
    <t xml:space="preserve">הטמעת NAC על שרתים, תחנות עבודה </t>
  </si>
  <si>
    <t>הטמעת NAC על נתבים סלולארים/מתגי שדה</t>
  </si>
  <si>
    <t>מוצר הפצה</t>
  </si>
  <si>
    <t>2.6.1</t>
  </si>
  <si>
    <t>אספקה והתקנת כלי הפצה כדוגמת WSUS/SCCM</t>
  </si>
  <si>
    <t>גיבוי ושחזור</t>
  </si>
  <si>
    <t>2.7.1</t>
  </si>
  <si>
    <t>נפח דיסקים הנדרש לגיבוי - 1TB</t>
  </si>
  <si>
    <t>2.7.2</t>
  </si>
  <si>
    <t>נפח קלטות הנדרש לגיבוי - 1TB</t>
  </si>
  <si>
    <t>חומרה</t>
  </si>
  <si>
    <t>2.8.1</t>
  </si>
  <si>
    <t>עמדת עבודה יעודית</t>
  </si>
  <si>
    <t>2.8.2</t>
  </si>
  <si>
    <t>Firewall לתחזוקת המערכת</t>
  </si>
  <si>
    <t>שנות אחזקה</t>
  </si>
  <si>
    <t>קו תקשורת סימטרי לצרכי תמיכה במערכת אתר ראשי</t>
  </si>
  <si>
    <t>קו תקשורת סימטרי לצרכי תמיכה במערכת לאתר DR</t>
  </si>
  <si>
    <t>קו תקשורת 100/100 לצרכי תמיכה במערכת אתר ראשי</t>
  </si>
  <si>
    <t>מה עלויות הפרויקט מצד נת"א?</t>
  </si>
  <si>
    <t>ניטור NOC</t>
  </si>
  <si>
    <t>ניטור SOC</t>
  </si>
  <si>
    <t>עבודות הקמה</t>
  </si>
  <si>
    <t>תחנות עבודה + מסכים</t>
  </si>
  <si>
    <t>אספקה, התקנה ותחזוקה של מערכת ניהול רמזורים</t>
  </si>
  <si>
    <t>נספח ט' - כתב כמויות</t>
  </si>
  <si>
    <t>כמות צמתים</t>
  </si>
  <si>
    <t>מספר סידורי</t>
  </si>
  <si>
    <t>תשתיות מחשוב ותקשורת</t>
  </si>
  <si>
    <t>א</t>
  </si>
  <si>
    <t>שרתים ותקשורת לאתר ראשי + מערכות הפעלה+רישוינות</t>
  </si>
  <si>
    <t>הקמת מערכת על תשתיות IT</t>
  </si>
  <si>
    <t xml:space="preserve">מערך גיבוי </t>
  </si>
  <si>
    <t>העברת צמתים</t>
  </si>
  <si>
    <t>תשתית NTP</t>
  </si>
  <si>
    <t>?</t>
  </si>
  <si>
    <t>תשתית WSUS</t>
  </si>
  <si>
    <t>קו ADSL/מטרו עבור תחזוקת המערכת וממשקים</t>
  </si>
  <si>
    <t>קו תקשורת P2P בין אתרים</t>
  </si>
  <si>
    <t>סייבר</t>
  </si>
  <si>
    <t>שרתים ותקשורת לאתר DR + מערכות הפעלה</t>
  </si>
  <si>
    <t xml:space="preserve">ניטור </t>
  </si>
  <si>
    <t>הקמת שירות ניטור נו"ב</t>
  </si>
  <si>
    <t xml:space="preserve">ניטור תשתיות המערכת ותקינות כלל רכיבי הרשת </t>
  </si>
  <si>
    <t>הקמת שירות ניטור SIEM</t>
  </si>
  <si>
    <t>ניטור SOC לאירועי סייבר</t>
  </si>
  <si>
    <t>העברת לוגים מכלל רכיבי הרשת אל Collector שיוגדר ע"י החברה בפורמט Syslogs</t>
  </si>
  <si>
    <t>סביבת בדיקות</t>
  </si>
  <si>
    <t>אספקת תשתיות סביבת בדיקות IT</t>
  </si>
  <si>
    <t>עמדות עבודה</t>
  </si>
  <si>
    <t>תחנות העבודה מסוג Rackable בגודל 1U + כולל מערכת הפעלה</t>
  </si>
  <si>
    <t>תחנות עבודה מסוג מיני PC + כולל מערכת הפעלה</t>
  </si>
  <si>
    <t>מסכי 24''</t>
  </si>
  <si>
    <t>Office</t>
  </si>
  <si>
    <t>עלות Visio</t>
  </si>
  <si>
    <t>חד פעמי</t>
  </si>
  <si>
    <t>רישיון QlikSense Enterprise Proffisional user</t>
  </si>
  <si>
    <t>שנתי</t>
  </si>
  <si>
    <t>רישיון QlikSense Enterprise Analyzer User</t>
  </si>
  <si>
    <t>סך הכל</t>
  </si>
  <si>
    <t>הערות</t>
  </si>
  <si>
    <t>במצטבר</t>
  </si>
  <si>
    <t>לו"ז בחודשים</t>
  </si>
  <si>
    <t>תשלום</t>
  </si>
  <si>
    <t>תכולה</t>
  </si>
  <si>
    <t>אבני דרך לתשלום</t>
  </si>
  <si>
    <t>תשלום מלא על פרק 1 בסיום / מענק חתימה</t>
  </si>
  <si>
    <t>ביצוע סעיף 1.1</t>
  </si>
  <si>
    <t>תנאי חתימה על החוזה</t>
  </si>
  <si>
    <t>ביצוע פרק 1+2</t>
  </si>
  <si>
    <t>PDR - סקר תכנון ראשוני</t>
  </si>
  <si>
    <t>CDR - תכנון מפורט</t>
  </si>
  <si>
    <t>TRR - תוכנית בדיקות</t>
  </si>
  <si>
    <t>FAT - בדיקות</t>
  </si>
  <si>
    <t>SAT - בדיקות קבלה</t>
  </si>
  <si>
    <t>מסירה והרצה</t>
  </si>
  <si>
    <t>לפי ביצוע בפועל</t>
  </si>
  <si>
    <t>ביצוע פרק 4</t>
  </si>
  <si>
    <t>הדרכות (כחלק מהמסירה )</t>
  </si>
  <si>
    <t>תשלום לפי קצב החיבור, תחילת ביצוע לאחר סיום SAT</t>
  </si>
  <si>
    <t>ביצוע פרק 3</t>
  </si>
  <si>
    <t>סיום ביצוע כולל בדיקה</t>
  </si>
  <si>
    <t>ביצוע פרק 5</t>
  </si>
  <si>
    <t>אחזקה (לאחר סיום הרצה)</t>
  </si>
  <si>
    <t>ביצוע פרק 6</t>
  </si>
  <si>
    <t>עבודות נוספות  - ע"פ דרישה</t>
  </si>
  <si>
    <t>Remarks</t>
  </si>
  <si>
    <t xml:space="preserve">Quantities </t>
  </si>
  <si>
    <t>The quantities are only used for calculating the offers , AHCo is not obligated to order according these quantities.</t>
  </si>
  <si>
    <t>Allowed Price limits</t>
  </si>
  <si>
    <t>If cell is empty then no max limit is set to the price. If only one value is defined, then the value is the max price allowed.</t>
  </si>
  <si>
    <t>SOW sections describing the requirements</t>
  </si>
  <si>
    <t>Name of requirement</t>
  </si>
  <si>
    <t>Measure unit</t>
  </si>
  <si>
    <t>Quantities for the bid</t>
  </si>
  <si>
    <t>Assumed Quantities for initial order</t>
  </si>
  <si>
    <t>Block 1</t>
  </si>
  <si>
    <t>Complete</t>
  </si>
  <si>
    <t>unit</t>
  </si>
  <si>
    <t>Migrating data from existing system</t>
  </si>
  <si>
    <t>9.2.2.1</t>
  </si>
  <si>
    <t>9.2.2.2</t>
  </si>
  <si>
    <t>9.2.2.6</t>
  </si>
  <si>
    <t>9.2.2.7</t>
  </si>
  <si>
    <t>9.2.4.1</t>
  </si>
  <si>
    <t>9.2.4.2</t>
  </si>
  <si>
    <t>9.2.4.3</t>
  </si>
  <si>
    <t>9.2.4.4</t>
  </si>
  <si>
    <t>9.2.4.5</t>
  </si>
  <si>
    <t>Implementing an interface with VMS signs and the ability to control the VMS signage.</t>
  </si>
  <si>
    <t>9.2.4.6</t>
  </si>
  <si>
    <t>9.2.4.8</t>
  </si>
  <si>
    <t>Implementing an interface with a video management system</t>
  </si>
  <si>
    <t>9.2.6.1</t>
  </si>
  <si>
    <t>9.2.6.2</t>
  </si>
  <si>
    <t>9.2.10</t>
  </si>
  <si>
    <t>9.2.11</t>
  </si>
  <si>
    <t>9.2.12.1</t>
  </si>
  <si>
    <t>9.2.12.2</t>
  </si>
  <si>
    <t>9.2.13</t>
  </si>
  <si>
    <t xml:space="preserve"> </t>
  </si>
  <si>
    <t>One (1) hour of tier A – Senior / Expert Level Personnel.</t>
  </si>
  <si>
    <t>One (1) hour of tier B – Professional / Implementation Level Personnel.</t>
  </si>
  <si>
    <t>Support and maintenance of the MUTC system</t>
  </si>
  <si>
    <t>Year</t>
  </si>
  <si>
    <t>5%-12%</t>
  </si>
  <si>
    <t xml:space="preserve">Block 2 / optional workloads </t>
  </si>
  <si>
    <t>Part</t>
  </si>
  <si>
    <t>Line No.</t>
  </si>
  <si>
    <t>9.2.14.2</t>
  </si>
  <si>
    <t>9.2.14.1</t>
  </si>
  <si>
    <t>9.2.14.3</t>
  </si>
  <si>
    <t>9.2.16.2</t>
  </si>
  <si>
    <t>Total proposal value</t>
  </si>
  <si>
    <t>coefficient %</t>
  </si>
  <si>
    <t>item 1  (NRE only)</t>
  </si>
  <si>
    <t>item 2  (NRE only)</t>
  </si>
  <si>
    <t>item 3 (NRE only)</t>
  </si>
  <si>
    <t>item 4  (NRE only)</t>
  </si>
  <si>
    <t>item 5  (NRE only)</t>
  </si>
  <si>
    <t>#</t>
  </si>
  <si>
    <t>Balance  line (all the rest)</t>
  </si>
  <si>
    <t xml:space="preserve"> #</t>
  </si>
  <si>
    <r>
      <t xml:space="preserve"> MUTC Base System License </t>
    </r>
    <r>
      <rPr>
        <b/>
        <sz val="11"/>
        <color rgb="FFFF0000"/>
        <rFont val="Arial"/>
        <family val="2"/>
        <scheme val="minor"/>
      </rPr>
      <t>(RE only)</t>
    </r>
  </si>
  <si>
    <t>4,5,6,7,11,12,13</t>
  </si>
  <si>
    <t>Parts 1+2 Value</t>
  </si>
  <si>
    <t>line price including designing, developing, delivery and installation in NIS before VAT, offered by the Supplier.</t>
  </si>
  <si>
    <t>Part 3 Value</t>
  </si>
  <si>
    <t>The proposed percentage for calculation of the Yearly Maintenance Fee - Total risk support and maintenance of the System at the main site and DR site including all required licensing.</t>
  </si>
  <si>
    <t>Lump sum that includes - the designing, developing and implementing the entire block one (1) of the MUTC system including interfaces, installation sites at the main site and DR site, laboratory, multitenancy, workstations, training, and all requirements in the technical specifications. The work involves conducting a POC for managing intersections with a centralized adaptive management module, along with the procurement and installation of Adaptive Field Devices for the POC.</t>
  </si>
  <si>
    <t>Weighted price for the purpose of aggregating the Price Proposal</t>
  </si>
  <si>
    <t>MUTC - VOLUME A  Appendix 2B(1) - Bill of Quantities</t>
  </si>
  <si>
    <t>Integrating MUTC with a new type of traffic light controller.</t>
  </si>
  <si>
    <t>Migrating existing Signalized Intersection and traffic entities from existing traffic management system to the MUTC.</t>
  </si>
  <si>
    <t>9.2.4.7</t>
  </si>
  <si>
    <t xml:space="preserve">Estimated travel times strategy. </t>
  </si>
  <si>
    <t>Collecting and integrating traffic data from external traffic data sources or a new type of detector.</t>
  </si>
  <si>
    <t>C2C Interface with external traffic management systems.</t>
  </si>
  <si>
    <t>Supporting new Traffic Light Timing Plans parameters definitions.</t>
  </si>
  <si>
    <t>Validate Traffic Light Timing Plan parameters.</t>
  </si>
  <si>
    <t>Priority module – Activation Type B.</t>
  </si>
  <si>
    <t>Migrating active Traffic Incidents from the legacy system.</t>
  </si>
  <si>
    <t>Interface with a cellular router.</t>
  </si>
  <si>
    <t xml:space="preserve">Data Integrity. </t>
  </si>
  <si>
    <t>Hybrid system architecture configuration.</t>
  </si>
  <si>
    <t>AHCo rangers' management module .</t>
  </si>
  <si>
    <t xml:space="preserve">Traffic Events SLA calculations. </t>
  </si>
  <si>
    <t xml:space="preserve">Integrated traffic policies module. </t>
  </si>
  <si>
    <t>Playback module.</t>
  </si>
  <si>
    <t xml:space="preserve">DSS extensions for integrative Response Plans. </t>
  </si>
  <si>
    <t>Establishing a new Signalized Intersection in the MUTC.</t>
  </si>
  <si>
    <t>Queue length.</t>
  </si>
  <si>
    <t>Public transportation dwell time.</t>
  </si>
  <si>
    <t>VMS message control within Predefined Response Plans.</t>
  </si>
  <si>
    <t>Waze interface extension.</t>
  </si>
  <si>
    <t xml:space="preserve">Designing and developing a small report. </t>
  </si>
  <si>
    <t>Designing and developing a medium report.</t>
  </si>
  <si>
    <t>Designing and developing a large report.</t>
  </si>
  <si>
    <t xml:space="preserve">Designing and developing a small dashboard. </t>
  </si>
  <si>
    <t>Designing and developing a medium dashboard.</t>
  </si>
  <si>
    <t>Designing and developing a large dashboard.</t>
  </si>
  <si>
    <t>One (1) hour of tier C – Support / Validation Level Personnel.</t>
  </si>
  <si>
    <t>One (1) Training day - Additional Training and Knowledge Transfer Service.</t>
  </si>
  <si>
    <t xml:space="preserve">Update of existing interface to an existing type of traffic light controller. </t>
  </si>
  <si>
    <t>Integrating MUTC with existing type of traffic light controller based on a new communication protocol.</t>
  </si>
  <si>
    <t xml:space="preserve">Trafic Events module. </t>
  </si>
  <si>
    <t>Implementing an interface with a video analytics system/module.</t>
  </si>
  <si>
    <t>Advance monitoring of UPS devices.</t>
  </si>
  <si>
    <t>Notifying road users about Traffic Events.</t>
  </si>
  <si>
    <t>9.2.15.1</t>
  </si>
  <si>
    <t>9.2.15.2</t>
  </si>
  <si>
    <t>9.2.15.3</t>
  </si>
  <si>
    <t>9.2.14.4.1</t>
  </si>
  <si>
    <t>9.2.14.4.2</t>
  </si>
  <si>
    <t>9.2.14.4.3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</si>
</sst>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 #,##0.00_);_(* \(#,##0.00\);_(* &quot;-&quot;??_);_(@_)"/>
    <numFmt numFmtId="165" formatCode="_ * #,##0_ ;_ * \-#,##0_ ;_ * &quot;-&quot;??_ ;_ @_ "/>
    <numFmt numFmtId="166" formatCode="0.0%"/>
    <numFmt numFmtId="167" formatCode="_ [$€-2]\ * #,##0.0_ ;_ [$€-2]\ * \-#,##0.0_ ;_ [$€-2]\ * &quot;-&quot;??_ ;_ @_ "/>
    <numFmt numFmtId="168" formatCode="_ &quot;₪&quot;\ * #,##0_ ;_ &quot;₪&quot;\ * \-#,##0_ ;_ &quot;₪&quot;\ * &quot;-&quot;??_ ;_ @_ "/>
    <numFmt numFmtId="169" formatCode="0.0"/>
  </numFmts>
  <fonts count="29" x14ac:knownFonts="1">
    <font>
      <sz val="11"/>
      <color theme="1"/>
      <name val="Arial"/>
      <family val="2"/>
      <charset val="177"/>
      <scheme val="minor"/>
    </font>
    <font>
      <sz val="11"/>
      <color theme="1"/>
      <name val="Arial"/>
      <family val="2"/>
      <scheme val="minor"/>
    </font>
    <font>
      <sz val="11"/>
      <color theme="1"/>
      <name val="Arial"/>
      <family val="2"/>
      <scheme val="minor"/>
    </font>
    <font>
      <sz val="11"/>
      <color theme="1"/>
      <name val="Arial"/>
      <family val="2"/>
      <charset val="177"/>
      <scheme val="minor"/>
    </font>
    <font>
      <b/>
      <sz val="16"/>
      <color theme="1"/>
      <name val="Arial"/>
      <family val="2"/>
      <scheme val="minor"/>
    </font>
    <font>
      <sz val="12"/>
      <name val="Arial"/>
      <family val="2"/>
      <scheme val="minor"/>
    </font>
    <font>
      <b/>
      <sz val="11"/>
      <color theme="1"/>
      <name val="Arial"/>
      <family val="2"/>
      <scheme val="minor"/>
    </font>
    <font>
      <b/>
      <sz val="12"/>
      <color rgb="FFFF0000"/>
      <name val="Arial"/>
      <family val="2"/>
      <scheme val="minor"/>
    </font>
    <font>
      <sz val="11"/>
      <name val="Calibri"/>
      <family val="2"/>
    </font>
    <font>
      <sz val="11"/>
      <color rgb="FFFF0000"/>
      <name val="Arial"/>
      <family val="2"/>
      <scheme val="minor"/>
    </font>
    <font>
      <b/>
      <sz val="11"/>
      <color rgb="FFFF0000"/>
      <name val="Arial"/>
      <family val="2"/>
      <scheme val="minor"/>
    </font>
    <font>
      <sz val="12"/>
      <color rgb="FFFF0000"/>
      <name val="Arial"/>
      <family val="2"/>
      <scheme val="minor"/>
    </font>
    <font>
      <sz val="8"/>
      <name val="Arial"/>
      <family val="2"/>
      <charset val="177"/>
      <scheme val="minor"/>
    </font>
    <font>
      <b/>
      <sz val="11"/>
      <name val="Arial"/>
      <family val="2"/>
      <scheme val="minor"/>
    </font>
    <font>
      <sz val="11"/>
      <name val="Arial"/>
      <family val="2"/>
      <scheme val="minor"/>
    </font>
    <font>
      <b/>
      <sz val="12"/>
      <name val="Arial"/>
      <family val="2"/>
      <scheme val="minor"/>
    </font>
    <font>
      <b/>
      <sz val="12"/>
      <color theme="1"/>
      <name val="Arial"/>
      <family val="2"/>
      <scheme val="minor"/>
    </font>
    <font>
      <sz val="12"/>
      <color theme="1"/>
      <name val="Arial"/>
      <family val="2"/>
      <scheme val="minor"/>
    </font>
    <font>
      <sz val="18"/>
      <color theme="4" tint="-0.249977111117893"/>
      <name val="Arial"/>
      <family val="2"/>
      <charset val="177"/>
      <scheme val="minor"/>
    </font>
    <font>
      <b/>
      <sz val="12"/>
      <color theme="4" tint="-0.249977111117893"/>
      <name val="Arial"/>
      <family val="2"/>
      <scheme val="minor"/>
    </font>
    <font>
      <sz val="11"/>
      <color theme="1"/>
      <name val="Calibri"/>
      <family val="2"/>
    </font>
    <font>
      <sz val="10"/>
      <color theme="1"/>
      <name val="Arial"/>
      <family val="2"/>
      <scheme val="minor"/>
    </font>
    <font>
      <sz val="14"/>
      <name val="Arial"/>
      <family val="2"/>
      <scheme val="minor"/>
    </font>
    <font>
      <sz val="14"/>
      <color theme="1"/>
      <name val="Arial"/>
      <family val="2"/>
      <scheme val="minor"/>
    </font>
    <font>
      <b/>
      <sz val="10"/>
      <color theme="4" tint="-0.249977111117893"/>
      <name val="Arial"/>
      <family val="2"/>
      <scheme val="minor"/>
    </font>
    <font>
      <b/>
      <sz val="10"/>
      <color rgb="FFFF0000"/>
      <name val="Arial"/>
      <family val="2"/>
      <scheme val="minor"/>
    </font>
    <font>
      <b/>
      <sz val="11"/>
      <color theme="1"/>
      <name val="Arial"/>
      <family val="2"/>
      <charset val="177"/>
      <scheme val="minor"/>
    </font>
    <font>
      <b/>
      <sz val="14"/>
      <name val="Arial"/>
      <family val="2"/>
      <scheme val="minor"/>
    </font>
    <font>
      <b/>
      <sz val="18"/>
      <color theme="1"/>
      <name val="Arial"/>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CC"/>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8">
    <xf numFmtId="0" fontId="0" fillId="0" borderId="0"/>
    <xf numFmtId="43" fontId="3" fillId="0" borderId="0" applyFont="0" applyFill="0" applyBorder="0" applyAlignment="0" applyProtection="0"/>
    <xf numFmtId="9" fontId="3" fillId="0" borderId="0" applyFont="0" applyFill="0" applyBorder="0" applyAlignment="0" applyProtection="0"/>
    <xf numFmtId="0" fontId="8" fillId="0" borderId="0"/>
    <xf numFmtId="0" fontId="2" fillId="0" borderId="0"/>
    <xf numFmtId="0" fontId="3" fillId="13" borderId="23" applyNumberFormat="0" applyFont="0" applyAlignment="0" applyProtection="0"/>
    <xf numFmtId="44" fontId="3" fillId="0" borderId="0" applyFont="0" applyFill="0" applyBorder="0" applyAlignment="0" applyProtection="0"/>
    <xf numFmtId="44" fontId="3" fillId="0" borderId="0" applyFont="0" applyFill="0" applyBorder="0" applyAlignment="0" applyProtection="0"/>
  </cellStyleXfs>
  <cellXfs count="270">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wrapText="1" readingOrder="2"/>
    </xf>
    <xf numFmtId="0" fontId="0" fillId="0" borderId="0" xfId="0" applyAlignment="1">
      <alignment readingOrder="2"/>
    </xf>
    <xf numFmtId="0" fontId="6" fillId="0" borderId="2" xfId="0" applyFont="1" applyBorder="1" applyAlignment="1">
      <alignment horizontal="center" vertical="center" wrapText="1" readingOrder="2"/>
    </xf>
    <xf numFmtId="0" fontId="6" fillId="0" borderId="3" xfId="0" applyFont="1" applyBorder="1" applyAlignment="1">
      <alignment horizontal="center" vertical="center" wrapText="1" readingOrder="2"/>
    </xf>
    <xf numFmtId="0" fontId="6" fillId="0" borderId="4" xfId="0" applyFont="1" applyBorder="1" applyAlignment="1">
      <alignment horizontal="center" vertical="center" wrapText="1" readingOrder="2"/>
    </xf>
    <xf numFmtId="0" fontId="4" fillId="0" borderId="0" xfId="0" applyFont="1"/>
    <xf numFmtId="165" fontId="0" fillId="0" borderId="6" xfId="2" applyNumberFormat="1" applyFont="1" applyBorder="1" applyAlignment="1">
      <alignment horizontal="center" vertical="center" readingOrder="2"/>
    </xf>
    <xf numFmtId="0" fontId="7" fillId="2" borderId="0" xfId="0" applyFont="1" applyFill="1" applyAlignment="1">
      <alignment horizontal="center"/>
    </xf>
    <xf numFmtId="0" fontId="6" fillId="2" borderId="3" xfId="0" applyFont="1" applyFill="1" applyBorder="1" applyAlignment="1">
      <alignment horizontal="center" vertical="center" wrapText="1" readingOrder="2"/>
    </xf>
    <xf numFmtId="165" fontId="0" fillId="0" borderId="1" xfId="1" applyNumberFormat="1" applyFont="1" applyBorder="1" applyAlignment="1">
      <alignment horizontal="center" vertical="center" readingOrder="2"/>
    </xf>
    <xf numFmtId="43" fontId="0" fillId="0" borderId="11" xfId="1" applyFont="1" applyBorder="1" applyAlignment="1">
      <alignment horizontal="center" vertical="center" readingOrder="2"/>
    </xf>
    <xf numFmtId="0" fontId="0" fillId="0" borderId="1" xfId="0" applyBorder="1" applyAlignment="1">
      <alignment horizontal="center" vertical="center" wrapText="1" readingOrder="2"/>
    </xf>
    <xf numFmtId="0" fontId="5" fillId="0" borderId="1" xfId="0" applyFont="1" applyBorder="1" applyAlignment="1">
      <alignment horizontal="center" vertical="center" wrapText="1" readingOrder="2"/>
    </xf>
    <xf numFmtId="0" fontId="0" fillId="0" borderId="1" xfId="0" applyBorder="1" applyAlignment="1">
      <alignment horizontal="center" vertical="center" wrapText="1"/>
    </xf>
    <xf numFmtId="0" fontId="0" fillId="0" borderId="1" xfId="0" applyBorder="1" applyAlignment="1">
      <alignment horizontal="center" vertical="center" readingOrder="2"/>
    </xf>
    <xf numFmtId="0" fontId="0" fillId="4" borderId="1" xfId="0" applyFill="1" applyBorder="1" applyAlignment="1">
      <alignment horizontal="center" vertical="center" wrapText="1" readingOrder="2"/>
    </xf>
    <xf numFmtId="0" fontId="0" fillId="7" borderId="1" xfId="0" applyFill="1" applyBorder="1" applyAlignment="1">
      <alignment horizontal="center" vertical="center" wrapText="1" readingOrder="2"/>
    </xf>
    <xf numFmtId="0" fontId="5" fillId="10" borderId="1" xfId="0" applyFont="1" applyFill="1" applyBorder="1" applyAlignment="1">
      <alignment horizontal="center" vertical="center" wrapText="1" readingOrder="2"/>
    </xf>
    <xf numFmtId="3" fontId="0" fillId="0" borderId="0" xfId="0" applyNumberFormat="1" applyAlignment="1">
      <alignment horizontal="center" vertical="center" wrapText="1" readingOrder="2"/>
    </xf>
    <xf numFmtId="0" fontId="0" fillId="5" borderId="7" xfId="0" applyFill="1" applyBorder="1" applyAlignment="1">
      <alignment horizontal="center" vertical="center" wrapText="1" readingOrder="2"/>
    </xf>
    <xf numFmtId="0" fontId="5" fillId="11" borderId="1" xfId="0" applyFont="1" applyFill="1" applyBorder="1" applyAlignment="1">
      <alignment horizontal="center" vertical="center" wrapText="1" readingOrder="2"/>
    </xf>
    <xf numFmtId="0" fontId="2" fillId="0" borderId="0" xfId="4"/>
    <xf numFmtId="9" fontId="2" fillId="0" borderId="0" xfId="4" applyNumberFormat="1"/>
    <xf numFmtId="0" fontId="6" fillId="0" borderId="16" xfId="0" applyFont="1" applyBorder="1" applyAlignment="1">
      <alignment horizontal="center" vertical="center" wrapText="1" readingOrder="2"/>
    </xf>
    <xf numFmtId="0" fontId="7" fillId="0" borderId="0" xfId="0" applyFont="1" applyAlignment="1">
      <alignment horizontal="center"/>
    </xf>
    <xf numFmtId="0" fontId="5" fillId="12" borderId="1" xfId="0" applyFont="1" applyFill="1" applyBorder="1" applyAlignment="1">
      <alignment horizontal="center" vertical="center" wrapText="1" readingOrder="2"/>
    </xf>
    <xf numFmtId="165" fontId="6" fillId="12" borderId="1" xfId="1" applyNumberFormat="1" applyFont="1" applyFill="1" applyBorder="1" applyAlignment="1">
      <alignment horizontal="center" vertical="center" readingOrder="2"/>
    </xf>
    <xf numFmtId="43" fontId="0" fillId="0" borderId="21" xfId="1" applyFont="1" applyBorder="1" applyAlignment="1">
      <alignment horizontal="center" vertical="center" readingOrder="2"/>
    </xf>
    <xf numFmtId="165" fontId="0" fillId="0" borderId="22" xfId="2" applyNumberFormat="1" applyFont="1" applyBorder="1" applyAlignment="1">
      <alignment horizontal="center" vertical="center" readingOrder="2"/>
    </xf>
    <xf numFmtId="0" fontId="6" fillId="0" borderId="1" xfId="0" applyFont="1" applyBorder="1" applyAlignment="1">
      <alignment horizontal="center" vertical="center" wrapText="1" readingOrder="2"/>
    </xf>
    <xf numFmtId="0" fontId="6" fillId="12" borderId="1" xfId="0" applyFont="1" applyFill="1" applyBorder="1" applyAlignment="1">
      <alignment horizontal="center" vertical="center" wrapText="1" readingOrder="2"/>
    </xf>
    <xf numFmtId="0" fontId="0" fillId="12" borderId="1" xfId="0" applyFill="1" applyBorder="1" applyAlignment="1">
      <alignment horizontal="center" vertical="center" wrapText="1"/>
    </xf>
    <xf numFmtId="0" fontId="6" fillId="12" borderId="1" xfId="0" applyFont="1" applyFill="1" applyBorder="1" applyAlignment="1">
      <alignment horizontal="right" vertical="center" wrapText="1" readingOrder="2"/>
    </xf>
    <xf numFmtId="3" fontId="6" fillId="12" borderId="1" xfId="0" applyNumberFormat="1" applyFont="1" applyFill="1" applyBorder="1" applyAlignment="1">
      <alignment horizontal="center" vertical="center" wrapText="1" readingOrder="2"/>
    </xf>
    <xf numFmtId="0" fontId="0" fillId="12" borderId="1" xfId="0" applyFill="1" applyBorder="1" applyAlignment="1">
      <alignment horizontal="center" vertical="center" wrapText="1" readingOrder="2"/>
    </xf>
    <xf numFmtId="0" fontId="0" fillId="12" borderId="1" xfId="0" applyFill="1" applyBorder="1" applyAlignment="1">
      <alignment horizontal="center" vertical="center" readingOrder="2"/>
    </xf>
    <xf numFmtId="0" fontId="6" fillId="9" borderId="1" xfId="0" applyFont="1" applyFill="1" applyBorder="1" applyAlignment="1">
      <alignment horizontal="center" vertical="center" wrapText="1" readingOrder="2"/>
    </xf>
    <xf numFmtId="0" fontId="6" fillId="9" borderId="1" xfId="0" applyFont="1" applyFill="1" applyBorder="1" applyAlignment="1">
      <alignment horizontal="right" vertical="center" wrapText="1" readingOrder="2"/>
    </xf>
    <xf numFmtId="3" fontId="6" fillId="9" borderId="1" xfId="0" applyNumberFormat="1" applyFont="1" applyFill="1" applyBorder="1" applyAlignment="1">
      <alignment horizontal="center" vertical="center" wrapText="1" readingOrder="2"/>
    </xf>
    <xf numFmtId="165" fontId="6" fillId="9" borderId="1" xfId="1" applyNumberFormat="1" applyFont="1" applyFill="1" applyBorder="1" applyAlignment="1">
      <alignment horizontal="center" vertical="center" readingOrder="2"/>
    </xf>
    <xf numFmtId="0" fontId="0" fillId="9" borderId="1" xfId="0" applyFill="1" applyBorder="1" applyAlignment="1">
      <alignment horizontal="center" vertical="center" wrapText="1"/>
    </xf>
    <xf numFmtId="0" fontId="5" fillId="9" borderId="1" xfId="0" applyFont="1" applyFill="1" applyBorder="1" applyAlignment="1">
      <alignment horizontal="center" vertical="center" wrapText="1" readingOrder="2"/>
    </xf>
    <xf numFmtId="0" fontId="0" fillId="9" borderId="1" xfId="0" applyFill="1" applyBorder="1" applyAlignment="1">
      <alignment horizontal="center" vertical="center" readingOrder="2"/>
    </xf>
    <xf numFmtId="165" fontId="0" fillId="9" borderId="1" xfId="1" applyNumberFormat="1" applyFont="1" applyFill="1" applyBorder="1" applyAlignment="1">
      <alignment horizontal="center" vertical="center" readingOrder="2"/>
    </xf>
    <xf numFmtId="0" fontId="0" fillId="12" borderId="1" xfId="0" applyFill="1" applyBorder="1" applyAlignment="1">
      <alignment vertical="center"/>
    </xf>
    <xf numFmtId="0" fontId="0" fillId="12" borderId="1" xfId="0" applyFill="1" applyBorder="1" applyAlignment="1">
      <alignment vertical="center" wrapText="1" readingOrder="2"/>
    </xf>
    <xf numFmtId="0" fontId="0" fillId="12" borderId="1" xfId="0" applyFill="1" applyBorder="1" applyAlignment="1">
      <alignment wrapText="1"/>
    </xf>
    <xf numFmtId="0" fontId="0" fillId="12" borderId="1" xfId="0" applyFill="1" applyBorder="1"/>
    <xf numFmtId="0" fontId="0" fillId="9" borderId="1" xfId="0" applyFill="1" applyBorder="1" applyAlignment="1">
      <alignment vertical="center"/>
    </xf>
    <xf numFmtId="0" fontId="0" fillId="9" borderId="1" xfId="0" applyFill="1" applyBorder="1" applyAlignment="1">
      <alignment wrapText="1"/>
    </xf>
    <xf numFmtId="0" fontId="0" fillId="9" borderId="1" xfId="0" applyFill="1" applyBorder="1"/>
    <xf numFmtId="0" fontId="0" fillId="9" borderId="1" xfId="0" applyFill="1" applyBorder="1" applyAlignment="1">
      <alignment horizontal="center" vertical="center" wrapText="1" readingOrder="2"/>
    </xf>
    <xf numFmtId="43" fontId="0" fillId="0" borderId="21" xfId="1" applyFont="1" applyFill="1" applyBorder="1" applyAlignment="1">
      <alignment horizontal="center" vertical="center" readingOrder="2"/>
    </xf>
    <xf numFmtId="164" fontId="0" fillId="0" borderId="0" xfId="0" applyNumberFormat="1" applyAlignment="1">
      <alignment horizontal="center" vertical="center" wrapText="1"/>
    </xf>
    <xf numFmtId="164" fontId="0" fillId="0" borderId="0" xfId="0" applyNumberFormat="1"/>
    <xf numFmtId="0" fontId="10" fillId="12" borderId="1" xfId="0" applyFont="1" applyFill="1" applyBorder="1" applyAlignment="1">
      <alignment horizontal="center" vertical="center" wrapText="1" readingOrder="2"/>
    </xf>
    <xf numFmtId="0" fontId="10" fillId="9" borderId="1" xfId="0" applyFont="1" applyFill="1" applyBorder="1" applyAlignment="1">
      <alignment horizontal="center" vertical="center" wrapText="1" readingOrder="2"/>
    </xf>
    <xf numFmtId="0" fontId="9" fillId="9" borderId="1" xfId="0" applyFont="1" applyFill="1" applyBorder="1" applyAlignment="1">
      <alignment horizontal="center" vertical="center" wrapText="1" readingOrder="2"/>
    </xf>
    <xf numFmtId="0" fontId="10" fillId="9" borderId="1" xfId="0" applyFont="1" applyFill="1" applyBorder="1" applyAlignment="1">
      <alignment horizontal="right" vertical="center" wrapText="1" readingOrder="2"/>
    </xf>
    <xf numFmtId="3" fontId="10" fillId="9" borderId="1" xfId="0" applyNumberFormat="1" applyFont="1" applyFill="1" applyBorder="1" applyAlignment="1">
      <alignment horizontal="center" vertical="center" wrapText="1" readingOrder="2"/>
    </xf>
    <xf numFmtId="165" fontId="10" fillId="9" borderId="1" xfId="1" applyNumberFormat="1" applyFont="1" applyFill="1" applyBorder="1" applyAlignment="1">
      <alignment horizontal="center" vertical="center" readingOrder="2"/>
    </xf>
    <xf numFmtId="0" fontId="11" fillId="9" borderId="1" xfId="0" applyFont="1" applyFill="1" applyBorder="1" applyAlignment="1">
      <alignment horizontal="center" vertical="center" wrapText="1" readingOrder="2"/>
    </xf>
    <xf numFmtId="0" fontId="9" fillId="9" borderId="1" xfId="0" applyFont="1" applyFill="1" applyBorder="1" applyAlignment="1">
      <alignment horizontal="center" vertical="center" readingOrder="2"/>
    </xf>
    <xf numFmtId="3" fontId="9" fillId="9" borderId="1" xfId="0" applyNumberFormat="1" applyFont="1" applyFill="1" applyBorder="1" applyAlignment="1">
      <alignment horizontal="center" vertical="center" wrapText="1" readingOrder="2"/>
    </xf>
    <xf numFmtId="165" fontId="9" fillId="9" borderId="1" xfId="1" applyNumberFormat="1" applyFont="1" applyFill="1" applyBorder="1" applyAlignment="1">
      <alignment horizontal="center" vertical="center" readingOrder="2"/>
    </xf>
    <xf numFmtId="0" fontId="9" fillId="12" borderId="1" xfId="0" applyFont="1" applyFill="1" applyBorder="1" applyAlignment="1">
      <alignment horizontal="center" vertical="center" wrapText="1" readingOrder="2"/>
    </xf>
    <xf numFmtId="0" fontId="11" fillId="12" borderId="1" xfId="0" applyFont="1" applyFill="1" applyBorder="1" applyAlignment="1">
      <alignment horizontal="center" vertical="center" wrapText="1" readingOrder="2"/>
    </xf>
    <xf numFmtId="0" fontId="9" fillId="12" borderId="1" xfId="0" applyFont="1" applyFill="1" applyBorder="1" applyAlignment="1">
      <alignment horizontal="center" vertical="center" readingOrder="2"/>
    </xf>
    <xf numFmtId="165" fontId="9" fillId="12" borderId="1" xfId="1" applyNumberFormat="1" applyFont="1" applyFill="1" applyBorder="1" applyAlignment="1">
      <alignment horizontal="center" vertical="center" readingOrder="2"/>
    </xf>
    <xf numFmtId="0" fontId="9" fillId="9" borderId="0" xfId="0" applyFont="1" applyFill="1" applyAlignment="1">
      <alignment horizontal="center" vertical="center" wrapText="1"/>
    </xf>
    <xf numFmtId="3" fontId="9" fillId="12" borderId="1" xfId="0" applyNumberFormat="1" applyFont="1" applyFill="1" applyBorder="1" applyAlignment="1">
      <alignment horizontal="center" vertical="center" wrapText="1" readingOrder="2"/>
    </xf>
    <xf numFmtId="0" fontId="9" fillId="12" borderId="1" xfId="0" applyFont="1" applyFill="1" applyBorder="1" applyAlignment="1">
      <alignment horizontal="center" vertical="center" wrapText="1"/>
    </xf>
    <xf numFmtId="0" fontId="9" fillId="12" borderId="1" xfId="0" applyFont="1" applyFill="1" applyBorder="1"/>
    <xf numFmtId="0" fontId="5" fillId="12" borderId="15" xfId="0" applyFont="1" applyFill="1" applyBorder="1" applyAlignment="1">
      <alignment horizontal="center" vertical="center" wrapText="1" readingOrder="2"/>
    </xf>
    <xf numFmtId="0" fontId="13" fillId="9" borderId="1" xfId="0" applyFont="1" applyFill="1" applyBorder="1" applyAlignment="1">
      <alignment horizontal="center" vertical="center" wrapText="1" readingOrder="2"/>
    </xf>
    <xf numFmtId="0" fontId="5" fillId="9" borderId="1" xfId="0" applyFont="1" applyFill="1" applyBorder="1" applyAlignment="1">
      <alignment horizontal="right" vertical="center" wrapText="1" readingOrder="2"/>
    </xf>
    <xf numFmtId="0" fontId="14" fillId="9" borderId="1" xfId="0" applyFont="1" applyFill="1" applyBorder="1" applyAlignment="1">
      <alignment horizontal="right" vertical="center" wrapText="1" readingOrder="2"/>
    </xf>
    <xf numFmtId="0" fontId="15" fillId="9" borderId="1" xfId="0" applyFont="1" applyFill="1" applyBorder="1" applyAlignment="1">
      <alignment horizontal="center" vertical="center" wrapText="1" readingOrder="2"/>
    </xf>
    <xf numFmtId="0" fontId="11" fillId="9" borderId="1" xfId="0" applyFont="1" applyFill="1" applyBorder="1" applyAlignment="1">
      <alignment horizontal="right" vertical="center" wrapText="1" readingOrder="2"/>
    </xf>
    <xf numFmtId="0" fontId="16" fillId="9" borderId="1" xfId="0" applyFont="1" applyFill="1" applyBorder="1" applyAlignment="1">
      <alignment horizontal="center" vertical="center" wrapText="1" readingOrder="2"/>
    </xf>
    <xf numFmtId="0" fontId="16" fillId="12" borderId="1" xfId="0" applyFont="1" applyFill="1" applyBorder="1" applyAlignment="1">
      <alignment horizontal="center" vertical="center" wrapText="1" readingOrder="2"/>
    </xf>
    <xf numFmtId="0" fontId="7" fillId="12" borderId="1" xfId="0" applyFont="1" applyFill="1" applyBorder="1" applyAlignment="1">
      <alignment horizontal="center" vertical="center" wrapText="1" readingOrder="2"/>
    </xf>
    <xf numFmtId="165" fontId="11" fillId="12" borderId="1" xfId="1" applyNumberFormat="1" applyFont="1" applyFill="1" applyBorder="1" applyAlignment="1">
      <alignment horizontal="center" vertical="center" readingOrder="2"/>
    </xf>
    <xf numFmtId="3" fontId="15" fillId="9" borderId="1" xfId="0" applyNumberFormat="1" applyFont="1" applyFill="1" applyBorder="1" applyAlignment="1">
      <alignment horizontal="center" vertical="center" wrapText="1" readingOrder="2"/>
    </xf>
    <xf numFmtId="3" fontId="7" fillId="9" borderId="1" xfId="0" applyNumberFormat="1" applyFont="1" applyFill="1" applyBorder="1" applyAlignment="1">
      <alignment horizontal="center" vertical="center" wrapText="1" readingOrder="2"/>
    </xf>
    <xf numFmtId="0" fontId="7" fillId="9" borderId="1" xfId="0" applyFont="1" applyFill="1" applyBorder="1" applyAlignment="1">
      <alignment horizontal="center" vertical="center" wrapText="1" readingOrder="2"/>
    </xf>
    <xf numFmtId="0" fontId="7" fillId="9" borderId="1" xfId="0" applyFont="1" applyFill="1" applyBorder="1" applyAlignment="1">
      <alignment horizontal="right" vertical="center" wrapText="1" readingOrder="2"/>
    </xf>
    <xf numFmtId="0" fontId="5" fillId="9" borderId="1" xfId="0" applyFont="1" applyFill="1" applyBorder="1" applyAlignment="1">
      <alignment horizontal="center" vertical="center" readingOrder="2"/>
    </xf>
    <xf numFmtId="0" fontId="15" fillId="12" borderId="1" xfId="0" applyFont="1" applyFill="1" applyBorder="1" applyAlignment="1">
      <alignment horizontal="center" vertical="center" wrapText="1" readingOrder="2"/>
    </xf>
    <xf numFmtId="165" fontId="16" fillId="9" borderId="1" xfId="1" applyNumberFormat="1" applyFont="1" applyFill="1" applyBorder="1" applyAlignment="1">
      <alignment horizontal="center" vertical="center" readingOrder="2"/>
    </xf>
    <xf numFmtId="165" fontId="7" fillId="12" borderId="1" xfId="0" applyNumberFormat="1" applyFont="1" applyFill="1" applyBorder="1" applyAlignment="1">
      <alignment horizontal="center" vertical="center" wrapText="1" readingOrder="2"/>
    </xf>
    <xf numFmtId="0" fontId="16" fillId="9" borderId="0" xfId="0" applyFont="1" applyFill="1" applyAlignment="1">
      <alignment horizontal="center" vertical="center" wrapText="1"/>
    </xf>
    <xf numFmtId="165" fontId="7" fillId="9" borderId="1" xfId="1" applyNumberFormat="1" applyFont="1" applyFill="1" applyBorder="1" applyAlignment="1">
      <alignment horizontal="center" vertical="center" readingOrder="2"/>
    </xf>
    <xf numFmtId="0" fontId="17" fillId="9" borderId="1" xfId="0" applyFont="1" applyFill="1" applyBorder="1" applyAlignment="1">
      <alignment horizontal="center" vertical="center" wrapText="1" readingOrder="2"/>
    </xf>
    <xf numFmtId="3" fontId="16" fillId="9" borderId="1" xfId="0" applyNumberFormat="1" applyFont="1" applyFill="1" applyBorder="1" applyAlignment="1">
      <alignment horizontal="center" vertical="center" wrapText="1" readingOrder="2"/>
    </xf>
    <xf numFmtId="165" fontId="16" fillId="9" borderId="1" xfId="0" applyNumberFormat="1" applyFont="1" applyFill="1" applyBorder="1" applyAlignment="1">
      <alignment horizontal="center" vertical="center" wrapText="1" readingOrder="2"/>
    </xf>
    <xf numFmtId="0" fontId="17" fillId="9" borderId="1" xfId="0" applyFont="1" applyFill="1" applyBorder="1" applyAlignment="1">
      <alignment horizontal="center" vertical="center" readingOrder="2"/>
    </xf>
    <xf numFmtId="3" fontId="17" fillId="9" borderId="1" xfId="0" applyNumberFormat="1" applyFont="1" applyFill="1" applyBorder="1" applyAlignment="1">
      <alignment horizontal="center" vertical="center" wrapText="1" readingOrder="2"/>
    </xf>
    <xf numFmtId="165" fontId="17" fillId="9" borderId="1" xfId="1" applyNumberFormat="1" applyFont="1" applyFill="1" applyBorder="1" applyAlignment="1">
      <alignment horizontal="center" vertical="center" readingOrder="2"/>
    </xf>
    <xf numFmtId="0" fontId="11" fillId="9" borderId="1" xfId="0" applyFont="1" applyFill="1" applyBorder="1" applyAlignment="1">
      <alignment horizontal="center" vertical="center" readingOrder="2"/>
    </xf>
    <xf numFmtId="0" fontId="17" fillId="9" borderId="1" xfId="0" applyFont="1" applyFill="1" applyBorder="1" applyAlignment="1">
      <alignment horizontal="center" vertical="center" wrapText="1"/>
    </xf>
    <xf numFmtId="3" fontId="5" fillId="9" borderId="1" xfId="0" applyNumberFormat="1" applyFont="1" applyFill="1" applyBorder="1" applyAlignment="1">
      <alignment horizontal="center" vertical="center" wrapText="1" readingOrder="2"/>
    </xf>
    <xf numFmtId="3" fontId="10" fillId="12" borderId="1" xfId="0" applyNumberFormat="1" applyFont="1" applyFill="1" applyBorder="1" applyAlignment="1">
      <alignment horizontal="center" vertical="center" wrapText="1" readingOrder="2"/>
    </xf>
    <xf numFmtId="165" fontId="10" fillId="12" borderId="1" xfId="0" applyNumberFormat="1" applyFont="1" applyFill="1" applyBorder="1" applyAlignment="1">
      <alignment horizontal="center" vertical="center" wrapText="1" readingOrder="2"/>
    </xf>
    <xf numFmtId="0" fontId="14" fillId="0" borderId="1" xfId="0" applyFont="1" applyBorder="1" applyAlignment="1">
      <alignment horizontal="center" vertical="center" wrapText="1" readingOrder="2"/>
    </xf>
    <xf numFmtId="0" fontId="14" fillId="0" borderId="1" xfId="0" applyFont="1" applyBorder="1" applyAlignment="1">
      <alignment horizontal="center" vertical="center" readingOrder="2"/>
    </xf>
    <xf numFmtId="0" fontId="20" fillId="0" borderId="0" xfId="0" applyFont="1" applyAlignment="1">
      <alignment horizontal="left" vertical="center" wrapText="1" readingOrder="1"/>
    </xf>
    <xf numFmtId="0" fontId="1" fillId="0" borderId="1" xfId="0" applyFont="1" applyBorder="1" applyAlignment="1">
      <alignment vertical="center" wrapText="1"/>
    </xf>
    <xf numFmtId="0" fontId="9" fillId="0" borderId="0" xfId="0" applyFont="1" applyAlignment="1">
      <alignment vertical="center"/>
    </xf>
    <xf numFmtId="0" fontId="0" fillId="0" borderId="0" xfId="0" applyAlignment="1">
      <alignment vertical="center"/>
    </xf>
    <xf numFmtId="0" fontId="18" fillId="0" borderId="0" xfId="0" applyFont="1" applyAlignment="1">
      <alignment horizontal="center" vertical="center" wrapText="1"/>
    </xf>
    <xf numFmtId="167" fontId="9" fillId="0" borderId="0" xfId="0" applyNumberFormat="1" applyFont="1"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readingOrder="2"/>
    </xf>
    <xf numFmtId="0" fontId="9" fillId="0" borderId="0" xfId="0" applyFont="1" applyAlignment="1">
      <alignment horizontal="center" vertical="center" wrapText="1" readingOrder="2"/>
    </xf>
    <xf numFmtId="0" fontId="14" fillId="0" borderId="0" xfId="0" applyFont="1" applyAlignment="1">
      <alignment horizontal="left" vertical="center" wrapText="1" readingOrder="1"/>
    </xf>
    <xf numFmtId="0" fontId="14" fillId="0" borderId="0" xfId="0" applyFont="1" applyAlignment="1">
      <alignment horizontal="center" vertical="center" readingOrder="2"/>
    </xf>
    <xf numFmtId="10" fontId="14" fillId="0" borderId="0" xfId="0" applyNumberFormat="1" applyFont="1" applyAlignment="1">
      <alignment horizontal="center" vertical="center" wrapText="1" readingOrder="2"/>
    </xf>
    <xf numFmtId="166" fontId="14" fillId="0" borderId="0" xfId="2" applyNumberFormat="1" applyFont="1" applyFill="1" applyBorder="1" applyAlignment="1">
      <alignment horizontal="center" vertical="center"/>
    </xf>
    <xf numFmtId="3" fontId="22" fillId="0" borderId="0" xfId="0" applyNumberFormat="1" applyFont="1" applyAlignment="1">
      <alignment horizontal="center" vertical="center" wrapText="1"/>
    </xf>
    <xf numFmtId="0" fontId="14" fillId="0" borderId="24" xfId="0" applyFont="1" applyBorder="1" applyAlignment="1">
      <alignment horizontal="center" vertical="center" readingOrder="2"/>
    </xf>
    <xf numFmtId="2" fontId="0" fillId="0" borderId="1" xfId="0" applyNumberFormat="1" applyBorder="1" applyAlignment="1">
      <alignment horizontal="center" vertical="center"/>
    </xf>
    <xf numFmtId="0" fontId="1" fillId="0" borderId="1" xfId="0" applyFont="1" applyBorder="1" applyAlignment="1">
      <alignment horizontal="center" vertical="center" readingOrder="2"/>
    </xf>
    <xf numFmtId="0" fontId="1" fillId="0" borderId="24" xfId="0" applyFont="1" applyBorder="1" applyAlignment="1">
      <alignment horizontal="center" vertical="center" readingOrder="2"/>
    </xf>
    <xf numFmtId="0" fontId="19" fillId="0" borderId="0" xfId="0" applyFont="1" applyAlignment="1">
      <alignment horizontal="center" vertical="center" wrapText="1"/>
    </xf>
    <xf numFmtId="0" fontId="0" fillId="0" borderId="21" xfId="0" applyBorder="1" applyAlignment="1">
      <alignment horizontal="center" vertical="center" readingOrder="2"/>
    </xf>
    <xf numFmtId="0" fontId="0" fillId="0" borderId="5" xfId="0" applyBorder="1" applyAlignment="1">
      <alignment horizontal="center" vertical="center"/>
    </xf>
    <xf numFmtId="0" fontId="0" fillId="0" borderId="25" xfId="0" applyBorder="1" applyAlignment="1">
      <alignment horizontal="center" vertical="center"/>
    </xf>
    <xf numFmtId="169" fontId="14" fillId="0" borderId="1" xfId="0" applyNumberFormat="1" applyFont="1" applyBorder="1" applyAlignment="1">
      <alignment horizontal="center" vertical="center" wrapText="1" readingOrder="2"/>
    </xf>
    <xf numFmtId="0" fontId="1" fillId="9" borderId="1" xfId="0" applyFont="1" applyFill="1" applyBorder="1" applyAlignment="1">
      <alignment horizontal="center" vertical="center" wrapText="1" readingOrder="2"/>
    </xf>
    <xf numFmtId="3" fontId="1" fillId="9" borderId="1" xfId="0" applyNumberFormat="1" applyFont="1" applyFill="1" applyBorder="1" applyAlignment="1">
      <alignment horizontal="center" vertical="center" wrapText="1" readingOrder="2"/>
    </xf>
    <xf numFmtId="0" fontId="1" fillId="12" borderId="1" xfId="0" applyFont="1" applyFill="1" applyBorder="1" applyAlignment="1">
      <alignment horizontal="center" vertical="center" wrapText="1" readingOrder="2"/>
    </xf>
    <xf numFmtId="0" fontId="1" fillId="12" borderId="1" xfId="0" applyFont="1" applyFill="1" applyBorder="1" applyAlignment="1">
      <alignment horizontal="center" vertical="center" readingOrder="2"/>
    </xf>
    <xf numFmtId="3" fontId="1" fillId="12" borderId="1" xfId="0" applyNumberFormat="1" applyFont="1" applyFill="1" applyBorder="1" applyAlignment="1">
      <alignment horizontal="center" vertical="center" wrapText="1" readingOrder="2"/>
    </xf>
    <xf numFmtId="0" fontId="1" fillId="9" borderId="1" xfId="0" applyFont="1" applyFill="1" applyBorder="1" applyAlignment="1">
      <alignment horizontal="center" vertical="center" readingOrder="2"/>
    </xf>
    <xf numFmtId="0" fontId="1" fillId="9" borderId="0" xfId="0" applyFont="1" applyFill="1" applyAlignment="1">
      <alignment horizontal="center" vertical="center" readingOrder="2"/>
    </xf>
    <xf numFmtId="0" fontId="1" fillId="0" borderId="17" xfId="0" applyFont="1" applyBorder="1" applyAlignment="1">
      <alignment horizontal="center" vertical="center" readingOrder="2"/>
    </xf>
    <xf numFmtId="0" fontId="1" fillId="0" borderId="14" xfId="0" applyFont="1" applyBorder="1" applyAlignment="1">
      <alignment horizontal="center" vertical="center" wrapText="1" readingOrder="2"/>
    </xf>
    <xf numFmtId="0" fontId="1" fillId="0" borderId="13" xfId="0" applyFont="1" applyBorder="1" applyAlignment="1">
      <alignment horizontal="center" vertical="center" readingOrder="2"/>
    </xf>
    <xf numFmtId="0" fontId="1" fillId="0" borderId="18" xfId="0" applyFont="1" applyBorder="1" applyAlignment="1">
      <alignment horizontal="center" vertical="center" readingOrder="2"/>
    </xf>
    <xf numFmtId="3" fontId="1" fillId="2" borderId="14" xfId="0" applyNumberFormat="1" applyFont="1" applyFill="1" applyBorder="1" applyAlignment="1">
      <alignment horizontal="center" vertical="center" wrapText="1" readingOrder="2"/>
    </xf>
    <xf numFmtId="0" fontId="1" fillId="0" borderId="5" xfId="0" applyFont="1" applyBorder="1" applyAlignment="1">
      <alignment horizontal="center" vertical="center" readingOrder="2"/>
    </xf>
    <xf numFmtId="0" fontId="1" fillId="2" borderId="14" xfId="0" applyFont="1" applyFill="1" applyBorder="1" applyAlignment="1">
      <alignment horizontal="center" vertical="center" wrapText="1" readingOrder="2"/>
    </xf>
    <xf numFmtId="0" fontId="1" fillId="0" borderId="19" xfId="0" applyFont="1" applyBorder="1" applyAlignment="1">
      <alignment horizontal="center" vertical="center" readingOrder="2"/>
    </xf>
    <xf numFmtId="0" fontId="1" fillId="0" borderId="20" xfId="0" applyFont="1" applyBorder="1" applyAlignment="1">
      <alignment horizontal="center" vertical="center" readingOrder="2"/>
    </xf>
    <xf numFmtId="0" fontId="1" fillId="0" borderId="0" xfId="4" applyFont="1"/>
    <xf numFmtId="0" fontId="1" fillId="0" borderId="0" xfId="4" applyFont="1" applyAlignment="1">
      <alignment readingOrder="2"/>
    </xf>
    <xf numFmtId="44" fontId="1" fillId="0" borderId="0" xfId="5" applyNumberFormat="1" applyFont="1" applyFill="1" applyBorder="1" applyAlignment="1">
      <alignment horizontal="center" vertical="center"/>
    </xf>
    <xf numFmtId="0" fontId="4" fillId="14" borderId="2" xfId="0" applyFont="1" applyFill="1" applyBorder="1" applyAlignment="1">
      <alignment horizontal="center" vertical="center"/>
    </xf>
    <xf numFmtId="0" fontId="0" fillId="0" borderId="24" xfId="0" applyBorder="1" applyAlignment="1">
      <alignment horizontal="center" vertical="center"/>
    </xf>
    <xf numFmtId="0" fontId="14" fillId="0" borderId="24" xfId="0" applyFont="1" applyBorder="1" applyAlignment="1">
      <alignment horizontal="center" vertical="center" wrapText="1"/>
    </xf>
    <xf numFmtId="0" fontId="1" fillId="0" borderId="24" xfId="0" applyFont="1" applyBorder="1" applyAlignment="1">
      <alignment vertical="center" wrapText="1"/>
    </xf>
    <xf numFmtId="2" fontId="0" fillId="0" borderId="24" xfId="0" applyNumberFormat="1" applyBorder="1" applyAlignment="1">
      <alignment horizontal="center" vertical="center"/>
    </xf>
    <xf numFmtId="2" fontId="14" fillId="0" borderId="1" xfId="0" applyNumberFormat="1" applyFont="1" applyBorder="1" applyAlignment="1">
      <alignment horizontal="center" vertical="center" wrapText="1" readingOrder="2"/>
    </xf>
    <xf numFmtId="0" fontId="14" fillId="0" borderId="1" xfId="0" applyFont="1" applyBorder="1" applyAlignment="1">
      <alignment horizontal="left" vertical="center" wrapText="1"/>
    </xf>
    <xf numFmtId="0" fontId="1" fillId="0" borderId="1" xfId="0" applyFont="1" applyBorder="1" applyAlignment="1">
      <alignment horizontal="center" vertical="center" wrapText="1" readingOrder="2"/>
    </xf>
    <xf numFmtId="0" fontId="1" fillId="0" borderId="1" xfId="0" applyFont="1" applyBorder="1" applyAlignment="1">
      <alignment horizontal="left" vertical="center" wrapText="1"/>
    </xf>
    <xf numFmtId="0" fontId="1" fillId="0" borderId="24" xfId="0" applyFont="1" applyBorder="1" applyAlignment="1">
      <alignment horizontal="center" vertical="center" wrapText="1" readingOrder="2"/>
    </xf>
    <xf numFmtId="0" fontId="0" fillId="16" borderId="1" xfId="0" applyFill="1" applyBorder="1" applyAlignment="1">
      <alignment horizontal="center" vertical="center"/>
    </xf>
    <xf numFmtId="0" fontId="14" fillId="16" borderId="1" xfId="0" applyFont="1" applyFill="1" applyBorder="1" applyAlignment="1">
      <alignment horizontal="center" vertical="center" wrapText="1" readingOrder="2"/>
    </xf>
    <xf numFmtId="0" fontId="14" fillId="16" borderId="1" xfId="0" applyFont="1" applyFill="1" applyBorder="1" applyAlignment="1">
      <alignment horizontal="center" vertical="center" readingOrder="2"/>
    </xf>
    <xf numFmtId="168" fontId="14" fillId="16" borderId="1" xfId="7" applyNumberFormat="1" applyFont="1" applyFill="1" applyBorder="1" applyAlignment="1">
      <alignment horizontal="center" vertical="center" wrapText="1" readingOrder="2"/>
    </xf>
    <xf numFmtId="9" fontId="14" fillId="16" borderId="1" xfId="2" applyFont="1" applyFill="1" applyBorder="1" applyAlignment="1">
      <alignment horizontal="center" vertical="center" readingOrder="2"/>
    </xf>
    <xf numFmtId="9" fontId="14" fillId="0" borderId="1" xfId="2" applyFont="1" applyBorder="1" applyAlignment="1">
      <alignment horizontal="center" vertical="center" readingOrder="2"/>
    </xf>
    <xf numFmtId="9" fontId="14" fillId="0" borderId="24" xfId="2" applyFont="1" applyBorder="1" applyAlignment="1">
      <alignment horizontal="center" vertical="center" readingOrder="2"/>
    </xf>
    <xf numFmtId="0" fontId="0" fillId="17" borderId="0" xfId="0" applyFill="1" applyAlignment="1">
      <alignment vertical="center"/>
    </xf>
    <xf numFmtId="0" fontId="18" fillId="17" borderId="0" xfId="0" applyFont="1" applyFill="1" applyAlignment="1">
      <alignment horizontal="center" vertical="center" wrapText="1"/>
    </xf>
    <xf numFmtId="0" fontId="14" fillId="17" borderId="1" xfId="0" applyFont="1" applyFill="1" applyBorder="1" applyAlignment="1">
      <alignment horizontal="center" vertical="center" readingOrder="2"/>
    </xf>
    <xf numFmtId="0" fontId="1" fillId="17" borderId="1" xfId="0" applyFont="1" applyFill="1" applyBorder="1" applyAlignment="1">
      <alignment horizontal="center" vertical="center" readingOrder="2"/>
    </xf>
    <xf numFmtId="0" fontId="1" fillId="17" borderId="24" xfId="0" applyFont="1" applyFill="1" applyBorder="1" applyAlignment="1">
      <alignment horizontal="center" vertical="center" readingOrder="2"/>
    </xf>
    <xf numFmtId="0" fontId="4" fillId="17" borderId="0" xfId="0" applyFont="1" applyFill="1" applyAlignment="1">
      <alignment horizontal="center" vertical="center" wrapText="1" readingOrder="2"/>
    </xf>
    <xf numFmtId="0" fontId="14" fillId="17" borderId="24" xfId="0" applyFont="1" applyFill="1" applyBorder="1" applyAlignment="1">
      <alignment horizontal="center" vertical="center" readingOrder="2"/>
    </xf>
    <xf numFmtId="0" fontId="14" fillId="17" borderId="0" xfId="0" applyFont="1" applyFill="1" applyAlignment="1">
      <alignment horizontal="center" vertical="center" readingOrder="2"/>
    </xf>
    <xf numFmtId="0" fontId="9" fillId="16" borderId="1" xfId="0" applyFont="1" applyFill="1" applyBorder="1"/>
    <xf numFmtId="0" fontId="0" fillId="0" borderId="3" xfId="0" applyBorder="1" applyAlignment="1">
      <alignment horizontal="center" vertical="center"/>
    </xf>
    <xf numFmtId="0" fontId="0" fillId="0" borderId="2" xfId="0" applyBorder="1" applyAlignment="1">
      <alignment horizontal="center" vertical="center"/>
    </xf>
    <xf numFmtId="0" fontId="14" fillId="0" borderId="3" xfId="0" applyFont="1" applyBorder="1" applyAlignment="1">
      <alignment horizontal="center" vertical="center" wrapText="1" readingOrder="2"/>
    </xf>
    <xf numFmtId="0" fontId="1" fillId="0" borderId="3" xfId="0" applyFont="1" applyBorder="1" applyAlignment="1">
      <alignment vertical="center" wrapText="1"/>
    </xf>
    <xf numFmtId="0" fontId="14" fillId="0" borderId="3" xfId="0" applyFont="1" applyBorder="1" applyAlignment="1">
      <alignment horizontal="center" vertical="center" readingOrder="2"/>
    </xf>
    <xf numFmtId="9" fontId="14" fillId="0" borderId="3" xfId="2" applyFont="1" applyBorder="1" applyAlignment="1">
      <alignment horizontal="center" vertical="center" readingOrder="2"/>
    </xf>
    <xf numFmtId="0" fontId="14" fillId="17" borderId="3" xfId="0" applyFont="1" applyFill="1" applyBorder="1" applyAlignment="1">
      <alignment horizontal="center" vertical="center" readingOrder="2"/>
    </xf>
    <xf numFmtId="0" fontId="4" fillId="9" borderId="29" xfId="0" applyFont="1" applyFill="1" applyBorder="1" applyAlignment="1">
      <alignment horizontal="center" vertical="center" wrapText="1" readingOrder="2"/>
    </xf>
    <xf numFmtId="169" fontId="0" fillId="0" borderId="24" xfId="0" applyNumberFormat="1" applyBorder="1" applyAlignment="1">
      <alignment horizontal="center" vertical="center"/>
    </xf>
    <xf numFmtId="0" fontId="14" fillId="0" borderId="24" xfId="0" applyFont="1" applyBorder="1" applyAlignment="1">
      <alignment horizontal="center" vertical="center" wrapText="1" readingOrder="2"/>
    </xf>
    <xf numFmtId="0" fontId="21" fillId="0" borderId="0" xfId="0" applyFont="1" applyAlignment="1">
      <alignment vertical="center"/>
    </xf>
    <xf numFmtId="0" fontId="21" fillId="0" borderId="0" xfId="0" applyFont="1" applyAlignment="1">
      <alignment horizontal="center" vertical="center"/>
    </xf>
    <xf numFmtId="0" fontId="24" fillId="0" borderId="2" xfId="0" applyFont="1" applyBorder="1" applyAlignment="1">
      <alignment horizontal="center" vertical="center" wrapText="1"/>
    </xf>
    <xf numFmtId="0" fontId="21" fillId="17" borderId="0" xfId="0" applyFont="1" applyFill="1" applyAlignment="1">
      <alignment horizontal="center" vertical="center"/>
    </xf>
    <xf numFmtId="0" fontId="21" fillId="17" borderId="0" xfId="0" applyFont="1" applyFill="1" applyAlignment="1">
      <alignment vertical="center"/>
    </xf>
    <xf numFmtId="0" fontId="25" fillId="0" borderId="0" xfId="0" applyFont="1" applyAlignment="1">
      <alignment horizontal="center" vertical="center" wrapText="1"/>
    </xf>
    <xf numFmtId="0" fontId="24" fillId="0" borderId="25" xfId="0" applyFont="1" applyBorder="1" applyAlignment="1">
      <alignment horizontal="center" vertical="center"/>
    </xf>
    <xf numFmtId="0" fontId="1" fillId="0" borderId="24" xfId="0" applyFont="1" applyBorder="1" applyAlignment="1">
      <alignment horizontal="left" vertical="center" wrapText="1" readingOrder="1"/>
    </xf>
    <xf numFmtId="168" fontId="14" fillId="0" borderId="24" xfId="7" applyNumberFormat="1" applyFont="1" applyBorder="1" applyAlignment="1" applyProtection="1">
      <alignment horizontal="center" vertical="center" wrapText="1" readingOrder="2"/>
      <protection locked="0"/>
    </xf>
    <xf numFmtId="10" fontId="14" fillId="0" borderId="24" xfId="0" applyNumberFormat="1" applyFont="1" applyBorder="1" applyAlignment="1" applyProtection="1">
      <alignment horizontal="center" vertical="center" wrapText="1" readingOrder="2"/>
      <protection locked="0"/>
    </xf>
    <xf numFmtId="0" fontId="26" fillId="0" borderId="0" xfId="0" applyFont="1"/>
    <xf numFmtId="0" fontId="19" fillId="0" borderId="26" xfId="0" applyFont="1" applyBorder="1" applyAlignment="1">
      <alignment horizontal="center" vertical="center" wrapText="1"/>
    </xf>
    <xf numFmtId="0" fontId="19" fillId="0" borderId="32" xfId="0" applyFont="1" applyBorder="1" applyAlignment="1">
      <alignment horizontal="center" vertical="center" wrapText="1"/>
    </xf>
    <xf numFmtId="0" fontId="19" fillId="17" borderId="32" xfId="0" applyFont="1" applyFill="1" applyBorder="1" applyAlignment="1">
      <alignment horizontal="center" vertical="center" wrapText="1"/>
    </xf>
    <xf numFmtId="0" fontId="19" fillId="0" borderId="33" xfId="0" applyFont="1" applyBorder="1" applyAlignment="1">
      <alignment horizontal="center" vertical="center" wrapText="1"/>
    </xf>
    <xf numFmtId="168" fontId="23" fillId="15" borderId="33" xfId="5" applyNumberFormat="1" applyFont="1" applyFill="1" applyBorder="1" applyAlignment="1">
      <alignment horizontal="center" vertical="center"/>
    </xf>
    <xf numFmtId="166" fontId="14" fillId="6" borderId="6" xfId="2" applyNumberFormat="1" applyFont="1" applyFill="1" applyBorder="1" applyAlignment="1">
      <alignment horizontal="center" vertical="center"/>
    </xf>
    <xf numFmtId="168" fontId="1" fillId="6" borderId="6" xfId="7" applyNumberFormat="1" applyFont="1" applyFill="1" applyBorder="1" applyAlignment="1">
      <alignment horizontal="center" vertical="center"/>
    </xf>
    <xf numFmtId="0" fontId="4" fillId="14" borderId="30" xfId="0" applyFont="1" applyFill="1" applyBorder="1" applyAlignment="1">
      <alignment horizontal="center" vertical="center"/>
    </xf>
    <xf numFmtId="0" fontId="4" fillId="14" borderId="15" xfId="0" applyFont="1" applyFill="1" applyBorder="1" applyAlignment="1">
      <alignment horizontal="center" vertical="center"/>
    </xf>
    <xf numFmtId="0" fontId="0" fillId="16" borderId="3" xfId="0" applyFill="1" applyBorder="1" applyAlignment="1">
      <alignment horizontal="center" vertical="center"/>
    </xf>
    <xf numFmtId="0" fontId="14" fillId="16" borderId="3" xfId="0" applyFont="1" applyFill="1" applyBorder="1" applyAlignment="1">
      <alignment horizontal="center" vertical="center" wrapText="1" readingOrder="2"/>
    </xf>
    <xf numFmtId="0" fontId="9" fillId="16" borderId="3" xfId="0" applyFont="1" applyFill="1" applyBorder="1"/>
    <xf numFmtId="9" fontId="14" fillId="16" borderId="3" xfId="2" applyFont="1" applyFill="1" applyBorder="1" applyAlignment="1">
      <alignment horizontal="center" vertical="center" readingOrder="2"/>
    </xf>
    <xf numFmtId="0" fontId="14" fillId="16" borderId="3" xfId="0" applyFont="1" applyFill="1" applyBorder="1" applyAlignment="1">
      <alignment horizontal="center" vertical="center" readingOrder="2"/>
    </xf>
    <xf numFmtId="168" fontId="14" fillId="16" borderId="3" xfId="7" applyNumberFormat="1" applyFont="1" applyFill="1" applyBorder="1" applyAlignment="1">
      <alignment horizontal="center" vertical="center" wrapText="1" readingOrder="2"/>
    </xf>
    <xf numFmtId="0" fontId="4" fillId="9" borderId="4" xfId="0" applyFont="1" applyFill="1" applyBorder="1" applyAlignment="1">
      <alignment horizontal="center" vertical="center" wrapText="1" readingOrder="2"/>
    </xf>
    <xf numFmtId="168" fontId="14" fillId="9" borderId="6" xfId="7" applyNumberFormat="1" applyFont="1" applyFill="1" applyBorder="1" applyAlignment="1">
      <alignment horizontal="center" vertical="center"/>
    </xf>
    <xf numFmtId="168" fontId="1" fillId="13" borderId="39" xfId="7" applyNumberFormat="1" applyFont="1" applyFill="1" applyBorder="1" applyAlignment="1">
      <alignment horizontal="center" vertical="center"/>
    </xf>
    <xf numFmtId="168" fontId="1" fillId="13" borderId="40" xfId="7" applyNumberFormat="1" applyFont="1" applyFill="1" applyBorder="1" applyAlignment="1">
      <alignment horizontal="center" vertical="center"/>
    </xf>
    <xf numFmtId="168" fontId="1" fillId="13" borderId="42" xfId="7" applyNumberFormat="1" applyFont="1" applyFill="1" applyBorder="1" applyAlignment="1">
      <alignment horizontal="center" vertical="center"/>
    </xf>
    <xf numFmtId="168" fontId="23" fillId="15" borderId="31" xfId="5" applyNumberFormat="1" applyFont="1" applyFill="1" applyBorder="1" applyAlignment="1">
      <alignment horizontal="center" vertical="center"/>
    </xf>
    <xf numFmtId="3" fontId="22" fillId="15" borderId="31" xfId="0" applyNumberFormat="1" applyFont="1" applyFill="1" applyBorder="1" applyAlignment="1">
      <alignment horizontal="center" vertical="center" wrapText="1"/>
    </xf>
    <xf numFmtId="0" fontId="4" fillId="14" borderId="39" xfId="0" applyFont="1" applyFill="1" applyBorder="1" applyAlignment="1">
      <alignment horizontal="center" vertical="center" wrapText="1" readingOrder="2"/>
    </xf>
    <xf numFmtId="168" fontId="1" fillId="13" borderId="41" xfId="5" applyNumberFormat="1" applyFont="1" applyBorder="1" applyAlignment="1">
      <alignment horizontal="center" vertical="center"/>
    </xf>
    <xf numFmtId="0" fontId="4" fillId="9" borderId="34" xfId="0" applyFont="1" applyFill="1" applyBorder="1" applyAlignment="1">
      <alignment horizontal="center" vertical="center" wrapText="1" readingOrder="2"/>
    </xf>
    <xf numFmtId="168" fontId="6" fillId="13" borderId="31" xfId="7" applyNumberFormat="1" applyFont="1" applyFill="1" applyBorder="1" applyAlignment="1">
      <alignment horizontal="center" vertical="center"/>
    </xf>
    <xf numFmtId="0" fontId="14" fillId="0" borderId="1" xfId="0" applyFont="1" applyBorder="1" applyAlignment="1">
      <alignment vertical="center" wrapText="1"/>
    </xf>
    <xf numFmtId="168" fontId="14" fillId="9" borderId="43" xfId="7" applyNumberFormat="1" applyFont="1" applyFill="1" applyBorder="1" applyAlignment="1">
      <alignment horizontal="center" vertical="center"/>
    </xf>
    <xf numFmtId="168" fontId="14" fillId="9" borderId="44" xfId="7" applyNumberFormat="1" applyFont="1" applyFill="1" applyBorder="1" applyAlignment="1">
      <alignment horizontal="center" vertical="center"/>
    </xf>
    <xf numFmtId="168" fontId="1" fillId="6" borderId="44" xfId="7" applyNumberFormat="1" applyFont="1" applyFill="1" applyBorder="1" applyAlignment="1">
      <alignment horizontal="center" vertical="center"/>
    </xf>
    <xf numFmtId="168" fontId="1" fillId="6" borderId="45" xfId="7" applyNumberFormat="1" applyFont="1" applyFill="1" applyBorder="1" applyAlignment="1">
      <alignment horizontal="center" vertical="center"/>
    </xf>
    <xf numFmtId="168" fontId="14" fillId="0" borderId="4" xfId="7" applyNumberFormat="1" applyFont="1" applyBorder="1" applyAlignment="1" applyProtection="1">
      <alignment horizontal="center" vertical="center" wrapText="1" readingOrder="2"/>
      <protection locked="0"/>
    </xf>
    <xf numFmtId="168" fontId="14" fillId="0" borderId="29" xfId="7" applyNumberFormat="1" applyFont="1" applyBorder="1" applyAlignment="1" applyProtection="1">
      <alignment horizontal="center" vertical="center" wrapText="1" readingOrder="2"/>
      <protection locked="0"/>
    </xf>
    <xf numFmtId="168" fontId="14" fillId="0" borderId="6" xfId="7" applyNumberFormat="1" applyFont="1" applyBorder="1" applyAlignment="1" applyProtection="1">
      <alignment horizontal="center" vertical="center" wrapText="1" readingOrder="2"/>
      <protection locked="0"/>
    </xf>
    <xf numFmtId="3" fontId="27" fillId="15" borderId="9" xfId="0" applyNumberFormat="1" applyFont="1" applyFill="1" applyBorder="1" applyAlignment="1">
      <alignment horizontal="center" vertical="center" wrapText="1"/>
    </xf>
    <xf numFmtId="3" fontId="27" fillId="15" borderId="35" xfId="0" applyNumberFormat="1" applyFont="1" applyFill="1" applyBorder="1" applyAlignment="1">
      <alignment horizontal="center" vertical="center" wrapText="1"/>
    </xf>
    <xf numFmtId="0" fontId="28" fillId="0" borderId="0" xfId="0" applyFont="1" applyAlignment="1">
      <alignment horizontal="left" vertical="center"/>
    </xf>
    <xf numFmtId="0" fontId="0" fillId="0" borderId="30"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24" xfId="0" applyFont="1" applyBorder="1" applyAlignment="1">
      <alignment horizontal="center" vertical="center"/>
    </xf>
    <xf numFmtId="0" fontId="21" fillId="0" borderId="6" xfId="0" applyFont="1" applyBorder="1" applyAlignment="1">
      <alignment horizontal="center" vertical="center"/>
    </xf>
    <xf numFmtId="0" fontId="21" fillId="0" borderId="0" xfId="0" applyFont="1" applyAlignment="1">
      <alignment horizontal="center" vertical="center"/>
    </xf>
    <xf numFmtId="0" fontId="4" fillId="14" borderId="3" xfId="0" applyFont="1" applyFill="1" applyBorder="1" applyAlignment="1">
      <alignment horizontal="center" vertical="center" wrapText="1" readingOrder="2"/>
    </xf>
    <xf numFmtId="0" fontId="4" fillId="14" borderId="4" xfId="0" applyFont="1" applyFill="1" applyBorder="1" applyAlignment="1">
      <alignment horizontal="center" vertical="center" wrapText="1" readingOrder="2"/>
    </xf>
    <xf numFmtId="0" fontId="4" fillId="14" borderId="36" xfId="0" applyFont="1" applyFill="1" applyBorder="1" applyAlignment="1">
      <alignment horizontal="center" vertical="center" wrapText="1" readingOrder="2"/>
    </xf>
    <xf numFmtId="0" fontId="4" fillId="14" borderId="37" xfId="0" applyFont="1" applyFill="1" applyBorder="1" applyAlignment="1">
      <alignment horizontal="center" vertical="center" wrapText="1" readingOrder="2"/>
    </xf>
    <xf numFmtId="0" fontId="4" fillId="14" borderId="38" xfId="0" applyFont="1" applyFill="1" applyBorder="1" applyAlignment="1">
      <alignment horizontal="center" vertical="center" wrapText="1" readingOrder="2"/>
    </xf>
    <xf numFmtId="0" fontId="4" fillId="14" borderId="15" xfId="0" applyFont="1" applyFill="1" applyBorder="1" applyAlignment="1">
      <alignment horizontal="center" vertical="center" wrapText="1" readingOrder="2"/>
    </xf>
    <xf numFmtId="0" fontId="4" fillId="0" borderId="0" xfId="0" applyFont="1" applyAlignment="1">
      <alignment horizontal="center"/>
    </xf>
    <xf numFmtId="0" fontId="0" fillId="0" borderId="8" xfId="0" applyBorder="1" applyAlignment="1">
      <alignment horizontal="center" vertical="center" readingOrder="2"/>
    </xf>
    <xf numFmtId="0" fontId="0" fillId="0" borderId="21" xfId="0" applyBorder="1" applyAlignment="1">
      <alignment horizontal="center" vertical="center" readingOrder="2"/>
    </xf>
    <xf numFmtId="0" fontId="4" fillId="0" borderId="8" xfId="0" applyFont="1" applyBorder="1" applyAlignment="1">
      <alignment horizontal="center"/>
    </xf>
    <xf numFmtId="0" fontId="0" fillId="3" borderId="7" xfId="0" applyFill="1" applyBorder="1" applyAlignment="1">
      <alignment horizontal="center" vertical="center" wrapText="1" readingOrder="2"/>
    </xf>
    <xf numFmtId="0" fontId="0" fillId="3" borderId="15" xfId="0" applyFill="1" applyBorder="1" applyAlignment="1">
      <alignment horizontal="center" vertical="center" wrapText="1" readingOrder="2"/>
    </xf>
    <xf numFmtId="0" fontId="0" fillId="3" borderId="14" xfId="0" applyFill="1" applyBorder="1" applyAlignment="1">
      <alignment horizontal="center" vertical="center" wrapText="1" readingOrder="2"/>
    </xf>
    <xf numFmtId="0" fontId="0" fillId="0" borderId="9" xfId="0" applyBorder="1" applyAlignment="1">
      <alignment horizontal="center" vertical="center" readingOrder="2"/>
    </xf>
    <xf numFmtId="0" fontId="0" fillId="0" borderId="10" xfId="0" applyBorder="1" applyAlignment="1">
      <alignment horizontal="center" vertical="center" readingOrder="2"/>
    </xf>
    <xf numFmtId="0" fontId="0" fillId="0" borderId="12" xfId="0" applyBorder="1" applyAlignment="1">
      <alignment horizontal="center" vertical="center" readingOrder="2"/>
    </xf>
    <xf numFmtId="0" fontId="0" fillId="6" borderId="7" xfId="0" applyFill="1" applyBorder="1" applyAlignment="1">
      <alignment horizontal="center" vertical="center" wrapText="1" readingOrder="2"/>
    </xf>
    <xf numFmtId="0" fontId="0" fillId="6" borderId="15" xfId="0" applyFill="1" applyBorder="1" applyAlignment="1">
      <alignment horizontal="center" vertical="center" wrapText="1" readingOrder="2"/>
    </xf>
    <xf numFmtId="0" fontId="0" fillId="6" borderId="14" xfId="0" applyFill="1" applyBorder="1" applyAlignment="1">
      <alignment horizontal="center" vertical="center" wrapText="1" readingOrder="2"/>
    </xf>
    <xf numFmtId="0" fontId="0" fillId="8" borderId="7" xfId="0" applyFill="1" applyBorder="1" applyAlignment="1">
      <alignment horizontal="center" vertical="center" wrapText="1"/>
    </xf>
    <xf numFmtId="0" fontId="0" fillId="8" borderId="15" xfId="0" applyFill="1" applyBorder="1" applyAlignment="1">
      <alignment horizontal="center" vertical="center" wrapText="1"/>
    </xf>
    <xf numFmtId="0" fontId="0" fillId="8" borderId="14" xfId="0" applyFill="1" applyBorder="1" applyAlignment="1">
      <alignment horizontal="center" vertical="center" wrapText="1"/>
    </xf>
    <xf numFmtId="0" fontId="0" fillId="9" borderId="7"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14" xfId="0" applyFill="1" applyBorder="1" applyAlignment="1">
      <alignment horizontal="center" vertical="center" wrapText="1"/>
    </xf>
  </cellXfs>
  <cellStyles count="8">
    <cellStyle name="Comma" xfId="1" builtinId="3"/>
    <cellStyle name="Currency" xfId="7" builtinId="4"/>
    <cellStyle name="Currency 2" xfId="6" xr:uid="{D4AAF4DE-85ED-4D7B-AAFB-BEF98B2E2F82}"/>
    <cellStyle name="Normal" xfId="0" builtinId="0"/>
    <cellStyle name="Normal 2" xfId="3" xr:uid="{AABB668A-D5C0-4B2F-A015-4078E3F5F77C}"/>
    <cellStyle name="Normal 3" xfId="4" xr:uid="{2B592C57-FE48-495A-AE75-4E6DCDDDFC84}"/>
    <cellStyle name="Percent" xfId="2" builtinId="5"/>
    <cellStyle name="הערה" xfId="5"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986C3-EC5C-4F12-812A-8A8DE090498F}">
  <dimension ref="A1:W68"/>
  <sheetViews>
    <sheetView showGridLines="0" rightToLeft="1" zoomScale="90" zoomScaleNormal="90" workbookViewId="0">
      <pane xSplit="5" ySplit="4" topLeftCell="F51" activePane="bottomRight" state="frozen"/>
      <selection pane="topRight" activeCell="F1" sqref="F1"/>
      <selection pane="bottomLeft" activeCell="A5" sqref="A5"/>
      <selection pane="bottomRight" activeCell="H61" sqref="H61:H63"/>
    </sheetView>
  </sheetViews>
  <sheetFormatPr defaultRowHeight="14" x14ac:dyDescent="0.3"/>
  <cols>
    <col min="1" max="1" width="31.58203125" customWidth="1"/>
    <col min="2" max="3" width="17.33203125" style="1" customWidth="1"/>
    <col min="4" max="4" width="23.58203125" style="1" customWidth="1"/>
    <col min="5" max="5" width="63.33203125" customWidth="1"/>
    <col min="6" max="6" width="13.33203125" customWidth="1"/>
    <col min="7" max="14" width="21.33203125" customWidth="1"/>
    <col min="15" max="15" width="17.33203125" customWidth="1"/>
    <col min="16" max="16" width="14.33203125" customWidth="1"/>
    <col min="17" max="17" width="16.08203125" customWidth="1"/>
    <col min="18" max="18" width="11.33203125" bestFit="1" customWidth="1"/>
  </cols>
  <sheetData>
    <row r="1" spans="1:23" ht="20" x14ac:dyDescent="0.4">
      <c r="A1" s="251"/>
      <c r="B1" s="251"/>
      <c r="C1" s="251"/>
      <c r="D1" s="251"/>
      <c r="E1" s="251"/>
      <c r="F1" s="251"/>
      <c r="G1" s="251"/>
      <c r="H1" s="251"/>
      <c r="I1" s="251"/>
      <c r="J1" s="251"/>
      <c r="K1" s="251"/>
      <c r="L1" s="251"/>
      <c r="M1" s="251"/>
      <c r="N1" s="251"/>
      <c r="O1" s="251"/>
    </row>
    <row r="2" spans="1:23" ht="20" x14ac:dyDescent="0.4">
      <c r="A2" s="251"/>
      <c r="B2" s="251"/>
      <c r="C2" s="251"/>
      <c r="D2" s="251"/>
      <c r="E2" s="251"/>
      <c r="F2" s="251"/>
      <c r="G2" s="251"/>
      <c r="H2" s="251"/>
      <c r="I2" s="251"/>
      <c r="J2" s="251"/>
      <c r="K2" s="251"/>
      <c r="L2" s="251"/>
      <c r="M2" s="251"/>
      <c r="N2" s="251"/>
      <c r="O2" s="251"/>
    </row>
    <row r="3" spans="1:23" ht="20" x14ac:dyDescent="0.4">
      <c r="A3" s="251"/>
      <c r="B3" s="251"/>
      <c r="C3" s="251"/>
      <c r="D3" s="251"/>
      <c r="E3" s="251"/>
      <c r="F3" s="251"/>
      <c r="G3" s="27" t="s">
        <v>0</v>
      </c>
      <c r="H3" s="27"/>
      <c r="I3" s="27"/>
      <c r="J3" s="27"/>
      <c r="K3" s="27"/>
      <c r="L3" s="27"/>
      <c r="M3" s="27"/>
      <c r="N3" s="27"/>
      <c r="O3" s="8"/>
      <c r="R3" t="s">
        <v>1</v>
      </c>
      <c r="S3">
        <v>200</v>
      </c>
    </row>
    <row r="4" spans="1:23" s="2" customFormat="1" ht="28" x14ac:dyDescent="0.3">
      <c r="A4" s="32" t="s">
        <v>2</v>
      </c>
      <c r="B4" s="32" t="s">
        <v>3</v>
      </c>
      <c r="C4" s="32" t="s">
        <v>4</v>
      </c>
      <c r="D4" s="32" t="s">
        <v>5</v>
      </c>
      <c r="E4" s="32" t="s">
        <v>6</v>
      </c>
      <c r="F4" s="32" t="s">
        <v>7</v>
      </c>
      <c r="G4" s="32" t="s">
        <v>8</v>
      </c>
      <c r="H4" s="32" t="s">
        <v>9</v>
      </c>
      <c r="I4" s="32" t="s">
        <v>10</v>
      </c>
      <c r="J4" s="32" t="s">
        <v>11</v>
      </c>
      <c r="K4" s="32" t="s">
        <v>12</v>
      </c>
      <c r="L4" s="32" t="s">
        <v>13</v>
      </c>
      <c r="M4" s="32" t="s">
        <v>14</v>
      </c>
      <c r="N4" s="32" t="s">
        <v>15</v>
      </c>
      <c r="O4" s="32" t="s">
        <v>16</v>
      </c>
      <c r="P4" s="32" t="s">
        <v>17</v>
      </c>
      <c r="Q4" s="3" t="s">
        <v>18</v>
      </c>
      <c r="R4" s="2" t="s">
        <v>19</v>
      </c>
      <c r="S4" s="2">
        <v>50</v>
      </c>
    </row>
    <row r="5" spans="1:23" s="2" customFormat="1" x14ac:dyDescent="0.3">
      <c r="A5" s="33">
        <v>1</v>
      </c>
      <c r="B5" s="34"/>
      <c r="C5" s="34"/>
      <c r="D5" s="33"/>
      <c r="E5" s="33" t="s">
        <v>20</v>
      </c>
      <c r="F5" s="33" t="s">
        <v>2</v>
      </c>
      <c r="G5" s="33"/>
      <c r="H5" s="33"/>
      <c r="I5" s="33"/>
      <c r="J5" s="33"/>
      <c r="K5" s="33">
        <f>J5*G5</f>
        <v>0</v>
      </c>
      <c r="L5" s="33"/>
      <c r="M5" s="33">
        <f>L5*G5</f>
        <v>0</v>
      </c>
      <c r="N5" s="33"/>
      <c r="O5" s="33"/>
      <c r="P5" s="33"/>
      <c r="Q5" s="3"/>
    </row>
    <row r="6" spans="1:23" s="2" customFormat="1" x14ac:dyDescent="0.3">
      <c r="A6" s="33"/>
      <c r="B6" s="33">
        <v>1.1000000000000001</v>
      </c>
      <c r="C6" s="34"/>
      <c r="D6" s="33"/>
      <c r="E6" s="33" t="s">
        <v>21</v>
      </c>
      <c r="F6" s="33" t="s">
        <v>3</v>
      </c>
      <c r="G6" s="33"/>
      <c r="H6" s="33"/>
      <c r="I6" s="33"/>
      <c r="J6" s="33"/>
      <c r="K6" s="33">
        <f t="shared" ref="K6:K60" si="0">J6*G6</f>
        <v>0</v>
      </c>
      <c r="L6" s="33"/>
      <c r="M6" s="33">
        <f t="shared" ref="M6:M60" si="1">L6*G6</f>
        <v>0</v>
      </c>
      <c r="N6" s="33"/>
      <c r="O6" s="33"/>
      <c r="P6" s="33"/>
      <c r="Q6" s="3"/>
    </row>
    <row r="7" spans="1:23" s="2" customFormat="1" ht="70" x14ac:dyDescent="0.3">
      <c r="A7" s="58"/>
      <c r="B7" s="58"/>
      <c r="C7" s="58" t="s">
        <v>22</v>
      </c>
      <c r="D7" s="58" t="s">
        <v>23</v>
      </c>
      <c r="E7" s="58" t="s">
        <v>24</v>
      </c>
      <c r="F7" s="58" t="s">
        <v>25</v>
      </c>
      <c r="G7" s="58"/>
      <c r="H7" s="105"/>
      <c r="I7" s="105">
        <v>200000</v>
      </c>
      <c r="J7" s="58">
        <v>1</v>
      </c>
      <c r="K7" s="33">
        <f>J7*I7</f>
        <v>200000</v>
      </c>
      <c r="L7" s="58"/>
      <c r="M7" s="33">
        <f t="shared" si="1"/>
        <v>0</v>
      </c>
      <c r="N7" s="58">
        <f>(J7+L7)*G7</f>
        <v>0</v>
      </c>
      <c r="O7" s="71">
        <v>0</v>
      </c>
      <c r="P7" s="106">
        <f>O7*I7</f>
        <v>0</v>
      </c>
      <c r="Q7" s="3"/>
    </row>
    <row r="8" spans="1:23" s="2" customFormat="1" x14ac:dyDescent="0.3">
      <c r="A8" s="33"/>
      <c r="B8" s="33">
        <v>1.2</v>
      </c>
      <c r="C8" s="33"/>
      <c r="D8" s="33"/>
      <c r="E8" s="33" t="s">
        <v>26</v>
      </c>
      <c r="F8" s="33" t="s">
        <v>3</v>
      </c>
      <c r="G8" s="33"/>
      <c r="H8" s="33"/>
      <c r="I8" s="33"/>
      <c r="J8" s="33"/>
      <c r="K8" s="33">
        <f t="shared" si="0"/>
        <v>0</v>
      </c>
      <c r="L8" s="33"/>
      <c r="M8" s="33">
        <f t="shared" si="1"/>
        <v>0</v>
      </c>
      <c r="N8" s="58">
        <f>(J8+L8)*G8</f>
        <v>0</v>
      </c>
      <c r="O8" s="71">
        <f t="shared" ref="O8:O16" si="2">L8+J8</f>
        <v>0</v>
      </c>
      <c r="P8" s="33"/>
      <c r="Q8" s="3"/>
    </row>
    <row r="9" spans="1:23" s="2" customFormat="1" x14ac:dyDescent="0.3">
      <c r="A9" s="33"/>
      <c r="B9" s="58"/>
      <c r="C9" s="58" t="s">
        <v>27</v>
      </c>
      <c r="D9" s="58" t="s">
        <v>28</v>
      </c>
      <c r="E9" s="58" t="s">
        <v>29</v>
      </c>
      <c r="F9" s="58" t="s">
        <v>25</v>
      </c>
      <c r="G9" s="58">
        <v>300000</v>
      </c>
      <c r="H9" s="58"/>
      <c r="I9" s="58"/>
      <c r="J9" s="58">
        <v>1</v>
      </c>
      <c r="K9" s="33">
        <f t="shared" si="0"/>
        <v>300000</v>
      </c>
      <c r="L9" s="58"/>
      <c r="M9" s="33">
        <v>0</v>
      </c>
      <c r="N9" s="58">
        <f>(J9+L9)*G9</f>
        <v>300000</v>
      </c>
      <c r="O9" s="71">
        <f t="shared" si="2"/>
        <v>1</v>
      </c>
      <c r="P9" s="58">
        <f>O9*G9</f>
        <v>300000</v>
      </c>
      <c r="Q9" s="3"/>
    </row>
    <row r="10" spans="1:23" s="2" customFormat="1" ht="42" x14ac:dyDescent="0.3">
      <c r="A10" s="33"/>
      <c r="B10" s="58"/>
      <c r="C10" s="58" t="s">
        <v>30</v>
      </c>
      <c r="D10" s="58"/>
      <c r="E10" s="28" t="s">
        <v>31</v>
      </c>
      <c r="F10" s="33" t="s">
        <v>25</v>
      </c>
      <c r="G10" s="33">
        <v>100000</v>
      </c>
      <c r="H10" s="58"/>
      <c r="I10" s="58"/>
      <c r="J10" s="58">
        <v>1</v>
      </c>
      <c r="K10" s="33">
        <f t="shared" si="0"/>
        <v>100000</v>
      </c>
      <c r="L10" s="58"/>
      <c r="M10" s="33">
        <f t="shared" si="1"/>
        <v>0</v>
      </c>
      <c r="N10" s="58">
        <f t="shared" ref="N10:N13" si="3">(J10+L10)*G10</f>
        <v>100000</v>
      </c>
      <c r="O10" s="71">
        <f t="shared" si="2"/>
        <v>1</v>
      </c>
      <c r="P10" s="58">
        <f t="shared" ref="P10:P11" si="4">O10*G10</f>
        <v>100000</v>
      </c>
      <c r="Q10" s="3" t="s">
        <v>32</v>
      </c>
    </row>
    <row r="11" spans="1:23" s="2" customFormat="1" ht="28" x14ac:dyDescent="0.3">
      <c r="A11" s="33"/>
      <c r="B11" s="58"/>
      <c r="C11" s="58" t="s">
        <v>33</v>
      </c>
      <c r="D11" s="58"/>
      <c r="E11" s="28" t="s">
        <v>34</v>
      </c>
      <c r="F11" s="33" t="s">
        <v>25</v>
      </c>
      <c r="G11" s="33">
        <v>125000</v>
      </c>
      <c r="H11" s="58"/>
      <c r="I11" s="58"/>
      <c r="J11" s="58">
        <v>1</v>
      </c>
      <c r="K11" s="33">
        <f t="shared" si="0"/>
        <v>125000</v>
      </c>
      <c r="L11" s="58"/>
      <c r="M11" s="33">
        <f t="shared" si="1"/>
        <v>0</v>
      </c>
      <c r="N11" s="58">
        <f t="shared" si="3"/>
        <v>125000</v>
      </c>
      <c r="O11" s="71">
        <f t="shared" si="2"/>
        <v>1</v>
      </c>
      <c r="P11" s="58">
        <f t="shared" si="4"/>
        <v>125000</v>
      </c>
      <c r="Q11" s="3" t="s">
        <v>35</v>
      </c>
    </row>
    <row r="12" spans="1:23" s="2" customFormat="1" x14ac:dyDescent="0.3">
      <c r="A12" s="39">
        <v>2</v>
      </c>
      <c r="B12" s="39"/>
      <c r="C12" s="39"/>
      <c r="D12" s="39"/>
      <c r="E12" s="39" t="s">
        <v>36</v>
      </c>
      <c r="F12" s="39" t="s">
        <v>3</v>
      </c>
      <c r="G12" s="39"/>
      <c r="H12" s="39"/>
      <c r="I12" s="39"/>
      <c r="J12" s="39"/>
      <c r="K12" s="33">
        <f t="shared" si="0"/>
        <v>0</v>
      </c>
      <c r="L12" s="39"/>
      <c r="M12" s="33">
        <f t="shared" si="1"/>
        <v>0</v>
      </c>
      <c r="N12" s="58">
        <f t="shared" si="3"/>
        <v>0</v>
      </c>
      <c r="O12" s="71">
        <f t="shared" si="2"/>
        <v>0</v>
      </c>
      <c r="P12" s="39">
        <f>O12*G12</f>
        <v>0</v>
      </c>
      <c r="Q12" s="3"/>
    </row>
    <row r="13" spans="1:23" s="2" customFormat="1" x14ac:dyDescent="0.3">
      <c r="A13" s="39"/>
      <c r="B13" s="39">
        <v>2.1</v>
      </c>
      <c r="C13" s="39"/>
      <c r="D13" s="39"/>
      <c r="E13" s="39" t="s">
        <v>37</v>
      </c>
      <c r="F13" s="39"/>
      <c r="G13" s="39"/>
      <c r="H13" s="39"/>
      <c r="I13" s="39"/>
      <c r="J13" s="39"/>
      <c r="K13" s="33">
        <f t="shared" si="0"/>
        <v>0</v>
      </c>
      <c r="L13" s="39"/>
      <c r="M13" s="33">
        <f t="shared" si="1"/>
        <v>0</v>
      </c>
      <c r="N13" s="58">
        <f t="shared" si="3"/>
        <v>0</v>
      </c>
      <c r="O13" s="71">
        <f t="shared" si="2"/>
        <v>0</v>
      </c>
      <c r="P13" s="39"/>
      <c r="Q13" s="3"/>
    </row>
    <row r="14" spans="1:23" s="2" customFormat="1" ht="210" x14ac:dyDescent="0.3">
      <c r="A14" s="39"/>
      <c r="B14" s="59"/>
      <c r="C14" s="60" t="s">
        <v>38</v>
      </c>
      <c r="D14" s="60" t="s">
        <v>39</v>
      </c>
      <c r="E14" s="61" t="s">
        <v>40</v>
      </c>
      <c r="F14" s="59" t="s">
        <v>25</v>
      </c>
      <c r="G14" s="62">
        <v>350000</v>
      </c>
      <c r="H14" s="62"/>
      <c r="I14" s="62"/>
      <c r="J14" s="62">
        <v>1</v>
      </c>
      <c r="K14" s="33">
        <f t="shared" si="0"/>
        <v>350000</v>
      </c>
      <c r="L14" s="62">
        <v>0</v>
      </c>
      <c r="M14" s="33">
        <f t="shared" si="1"/>
        <v>0</v>
      </c>
      <c r="N14" s="58">
        <f t="shared" ref="N14:N19" si="5">(J14+L14)*G14</f>
        <v>350000</v>
      </c>
      <c r="O14" s="71">
        <f t="shared" si="2"/>
        <v>1</v>
      </c>
      <c r="P14" s="59">
        <f>O14*G14</f>
        <v>350000</v>
      </c>
      <c r="Q14" s="3"/>
      <c r="W14" s="24" t="s">
        <v>41</v>
      </c>
    </row>
    <row r="15" spans="1:23" s="2" customFormat="1" ht="42" x14ac:dyDescent="0.3">
      <c r="A15" s="39"/>
      <c r="B15" s="59"/>
      <c r="C15" s="60" t="s">
        <v>42</v>
      </c>
      <c r="D15" s="60"/>
      <c r="E15" s="81" t="s">
        <v>43</v>
      </c>
      <c r="F15" s="59" t="s">
        <v>44</v>
      </c>
      <c r="G15" s="62">
        <v>50000</v>
      </c>
      <c r="H15" s="62"/>
      <c r="I15" s="62"/>
      <c r="J15" s="62">
        <v>1</v>
      </c>
      <c r="K15" s="33">
        <f t="shared" si="0"/>
        <v>50000</v>
      </c>
      <c r="L15" s="62">
        <v>1</v>
      </c>
      <c r="M15" s="33">
        <f t="shared" si="1"/>
        <v>50000</v>
      </c>
      <c r="N15" s="58">
        <f t="shared" si="5"/>
        <v>100000</v>
      </c>
      <c r="O15" s="71">
        <f t="shared" si="2"/>
        <v>2</v>
      </c>
      <c r="P15" s="59">
        <f>O15*G15</f>
        <v>100000</v>
      </c>
      <c r="Q15" s="3" t="s">
        <v>45</v>
      </c>
      <c r="W15" s="24"/>
    </row>
    <row r="16" spans="1:23" s="2" customFormat="1" ht="28" x14ac:dyDescent="0.3">
      <c r="A16" s="39"/>
      <c r="B16" s="59"/>
      <c r="C16" s="60" t="s">
        <v>46</v>
      </c>
      <c r="D16" s="60"/>
      <c r="E16" s="81" t="s">
        <v>47</v>
      </c>
      <c r="F16" s="59" t="s">
        <v>25</v>
      </c>
      <c r="G16" s="62">
        <v>20000</v>
      </c>
      <c r="H16" s="62"/>
      <c r="I16" s="62"/>
      <c r="J16" s="62">
        <v>10</v>
      </c>
      <c r="K16" s="33">
        <f t="shared" si="0"/>
        <v>200000</v>
      </c>
      <c r="L16" s="62">
        <v>5</v>
      </c>
      <c r="M16" s="33">
        <f t="shared" si="1"/>
        <v>100000</v>
      </c>
      <c r="N16" s="58">
        <f t="shared" si="5"/>
        <v>300000</v>
      </c>
      <c r="O16" s="71">
        <f t="shared" si="2"/>
        <v>15</v>
      </c>
      <c r="P16" s="59">
        <f>O16*G16</f>
        <v>300000</v>
      </c>
      <c r="Q16" s="3" t="s">
        <v>48</v>
      </c>
      <c r="W16" s="24"/>
    </row>
    <row r="17" spans="1:23" s="2" customFormat="1" ht="15.5" x14ac:dyDescent="0.3">
      <c r="A17" s="39"/>
      <c r="B17" s="33">
        <v>2.2000000000000002</v>
      </c>
      <c r="C17" s="68"/>
      <c r="D17" s="68"/>
      <c r="E17" s="69" t="s">
        <v>49</v>
      </c>
      <c r="F17" s="70"/>
      <c r="G17" s="68"/>
      <c r="H17" s="68"/>
      <c r="I17" s="68"/>
      <c r="J17" s="68"/>
      <c r="K17" s="33">
        <f t="shared" ref="K17:K19" si="6">J17*G17</f>
        <v>0</v>
      </c>
      <c r="L17" s="68">
        <v>0</v>
      </c>
      <c r="M17" s="33">
        <f t="shared" ref="M17:M19" si="7">L17*G17</f>
        <v>0</v>
      </c>
      <c r="N17" s="58">
        <f t="shared" si="5"/>
        <v>0</v>
      </c>
      <c r="O17" s="71">
        <f t="shared" ref="O17:O19" si="8">L17+J17</f>
        <v>0</v>
      </c>
      <c r="P17" s="59">
        <f t="shared" ref="P17:P19" si="9">O17*G17</f>
        <v>0</v>
      </c>
      <c r="Q17" s="3"/>
      <c r="W17" s="24"/>
    </row>
    <row r="18" spans="1:23" s="2" customFormat="1" ht="15.5" x14ac:dyDescent="0.3">
      <c r="A18" s="39"/>
      <c r="B18" s="33"/>
      <c r="C18" s="68" t="s">
        <v>50</v>
      </c>
      <c r="D18" s="68"/>
      <c r="E18" s="69" t="s">
        <v>51</v>
      </c>
      <c r="F18" s="70" t="s">
        <v>52</v>
      </c>
      <c r="G18" s="68">
        <v>12000</v>
      </c>
      <c r="H18" s="68">
        <v>12000</v>
      </c>
      <c r="I18" s="68"/>
      <c r="J18" s="68">
        <v>1</v>
      </c>
      <c r="K18" s="33">
        <f t="shared" si="6"/>
        <v>12000</v>
      </c>
      <c r="L18" s="68">
        <v>0</v>
      </c>
      <c r="M18" s="33">
        <f t="shared" si="7"/>
        <v>0</v>
      </c>
      <c r="N18" s="58">
        <f t="shared" si="5"/>
        <v>12000</v>
      </c>
      <c r="O18" s="71">
        <f t="shared" si="8"/>
        <v>1</v>
      </c>
      <c r="P18" s="59">
        <f t="shared" si="9"/>
        <v>12000</v>
      </c>
      <c r="Q18" s="3"/>
      <c r="W18" s="24"/>
    </row>
    <row r="19" spans="1:23" s="2" customFormat="1" ht="15.5" x14ac:dyDescent="0.3">
      <c r="A19" s="39"/>
      <c r="B19" s="33"/>
      <c r="C19" s="68" t="s">
        <v>53</v>
      </c>
      <c r="D19" s="68"/>
      <c r="E19" s="69" t="s">
        <v>54</v>
      </c>
      <c r="F19" s="70" t="s">
        <v>52</v>
      </c>
      <c r="G19" s="68">
        <v>4000</v>
      </c>
      <c r="H19" s="68">
        <v>4000</v>
      </c>
      <c r="I19" s="68"/>
      <c r="J19" s="68">
        <v>2</v>
      </c>
      <c r="K19" s="33">
        <f t="shared" si="6"/>
        <v>8000</v>
      </c>
      <c r="L19" s="68">
        <v>0</v>
      </c>
      <c r="M19" s="33">
        <f t="shared" si="7"/>
        <v>0</v>
      </c>
      <c r="N19" s="58">
        <f t="shared" si="5"/>
        <v>8000</v>
      </c>
      <c r="O19" s="71">
        <f t="shared" si="8"/>
        <v>2</v>
      </c>
      <c r="P19" s="59">
        <f t="shared" si="9"/>
        <v>8000</v>
      </c>
      <c r="Q19" s="3"/>
      <c r="W19" s="24"/>
    </row>
    <row r="20" spans="1:23" s="2" customFormat="1" x14ac:dyDescent="0.3">
      <c r="A20" s="39"/>
      <c r="B20" s="59"/>
      <c r="C20" s="60"/>
      <c r="D20" s="60"/>
      <c r="E20" s="61"/>
      <c r="F20" s="59"/>
      <c r="G20" s="62"/>
      <c r="H20" s="62"/>
      <c r="I20" s="62"/>
      <c r="J20" s="62"/>
      <c r="K20" s="33"/>
      <c r="L20" s="62"/>
      <c r="M20" s="33"/>
      <c r="N20" s="58"/>
      <c r="O20" s="63"/>
      <c r="P20" s="59"/>
      <c r="Q20" s="3"/>
      <c r="W20" s="24"/>
    </row>
    <row r="21" spans="1:23" s="2" customFormat="1" x14ac:dyDescent="0.3">
      <c r="A21" s="39"/>
      <c r="B21" s="39">
        <v>2.2000000000000002</v>
      </c>
      <c r="C21" s="134"/>
      <c r="D21" s="134"/>
      <c r="E21" s="40" t="s">
        <v>55</v>
      </c>
      <c r="F21" s="39"/>
      <c r="G21" s="41"/>
      <c r="H21" s="41"/>
      <c r="I21" s="41"/>
      <c r="J21" s="41"/>
      <c r="K21" s="33">
        <f t="shared" si="0"/>
        <v>0</v>
      </c>
      <c r="L21" s="41"/>
      <c r="M21" s="33">
        <f t="shared" si="1"/>
        <v>0</v>
      </c>
      <c r="N21" s="58">
        <f t="shared" ref="N21:N43" si="10">(J21+L21)*G21</f>
        <v>0</v>
      </c>
      <c r="O21" s="42"/>
      <c r="P21" s="39">
        <f>O21*G21</f>
        <v>0</v>
      </c>
      <c r="Q21" s="3"/>
      <c r="W21" s="24"/>
    </row>
    <row r="22" spans="1:23" s="2" customFormat="1" ht="28" x14ac:dyDescent="0.3">
      <c r="A22" s="39"/>
      <c r="B22" s="39"/>
      <c r="C22" s="60" t="s">
        <v>50</v>
      </c>
      <c r="D22" s="60"/>
      <c r="E22" s="64" t="s">
        <v>56</v>
      </c>
      <c r="F22" s="65" t="s">
        <v>25</v>
      </c>
      <c r="G22" s="66">
        <v>100000</v>
      </c>
      <c r="H22" s="66"/>
      <c r="I22" s="66"/>
      <c r="J22" s="66">
        <v>1</v>
      </c>
      <c r="K22" s="33">
        <f t="shared" si="0"/>
        <v>100000</v>
      </c>
      <c r="L22" s="66">
        <v>0</v>
      </c>
      <c r="M22" s="33">
        <f t="shared" si="1"/>
        <v>0</v>
      </c>
      <c r="N22" s="58">
        <f t="shared" si="10"/>
        <v>100000</v>
      </c>
      <c r="O22" s="67">
        <v>1</v>
      </c>
      <c r="P22" s="59">
        <f>O22*G22</f>
        <v>100000</v>
      </c>
      <c r="Q22" s="3" t="s">
        <v>57</v>
      </c>
      <c r="W22" s="24"/>
    </row>
    <row r="23" spans="1:23" s="2" customFormat="1" ht="15.5" x14ac:dyDescent="0.3">
      <c r="A23" s="39"/>
      <c r="B23" s="39">
        <v>2.2999999999999998</v>
      </c>
      <c r="C23" s="134"/>
      <c r="D23" s="134"/>
      <c r="E23" s="44" t="s">
        <v>58</v>
      </c>
      <c r="F23" s="45"/>
      <c r="G23" s="135"/>
      <c r="H23" s="135"/>
      <c r="I23" s="135"/>
      <c r="J23" s="135"/>
      <c r="K23" s="33">
        <f t="shared" si="0"/>
        <v>0</v>
      </c>
      <c r="L23" s="135"/>
      <c r="M23" s="33">
        <f t="shared" si="1"/>
        <v>0</v>
      </c>
      <c r="N23" s="58">
        <f t="shared" si="10"/>
        <v>0</v>
      </c>
      <c r="O23" s="46"/>
      <c r="P23" s="59">
        <f t="shared" ref="P23:P24" si="11">O23*G23</f>
        <v>0</v>
      </c>
      <c r="Q23" s="3"/>
      <c r="W23" s="24"/>
    </row>
    <row r="24" spans="1:23" s="2" customFormat="1" ht="28" x14ac:dyDescent="0.3">
      <c r="A24" s="39"/>
      <c r="B24" s="39"/>
      <c r="C24" s="134" t="s">
        <v>59</v>
      </c>
      <c r="D24" s="134"/>
      <c r="E24" s="44" t="s">
        <v>60</v>
      </c>
      <c r="F24" s="65" t="s">
        <v>25</v>
      </c>
      <c r="G24" s="135">
        <v>100000</v>
      </c>
      <c r="H24" s="135"/>
      <c r="I24" s="135"/>
      <c r="J24" s="135">
        <v>0</v>
      </c>
      <c r="K24" s="33">
        <f t="shared" si="0"/>
        <v>0</v>
      </c>
      <c r="L24" s="135">
        <v>1</v>
      </c>
      <c r="M24" s="33">
        <f t="shared" si="1"/>
        <v>100000</v>
      </c>
      <c r="N24" s="58">
        <f t="shared" si="10"/>
        <v>100000</v>
      </c>
      <c r="O24" s="71">
        <f t="shared" ref="O24" si="12">L24+J24</f>
        <v>1</v>
      </c>
      <c r="P24" s="59">
        <f t="shared" si="11"/>
        <v>100000</v>
      </c>
      <c r="Q24" s="3" t="s">
        <v>61</v>
      </c>
      <c r="W24" s="24"/>
    </row>
    <row r="25" spans="1:23" s="2" customFormat="1" x14ac:dyDescent="0.3">
      <c r="A25" s="33">
        <v>3</v>
      </c>
      <c r="B25" s="33"/>
      <c r="C25" s="136"/>
      <c r="D25" s="136"/>
      <c r="E25" s="35" t="s">
        <v>62</v>
      </c>
      <c r="F25" s="33"/>
      <c r="G25" s="36"/>
      <c r="H25" s="36"/>
      <c r="I25" s="36"/>
      <c r="J25" s="36"/>
      <c r="K25" s="33">
        <f t="shared" si="0"/>
        <v>0</v>
      </c>
      <c r="L25" s="36"/>
      <c r="M25" s="33">
        <f t="shared" si="1"/>
        <v>0</v>
      </c>
      <c r="N25" s="58">
        <f t="shared" si="10"/>
        <v>0</v>
      </c>
      <c r="O25" s="29"/>
      <c r="P25" s="33">
        <f>O25*G25</f>
        <v>0</v>
      </c>
      <c r="Q25" s="3"/>
      <c r="W25" s="24"/>
    </row>
    <row r="26" spans="1:23" s="2" customFormat="1" ht="15.5" x14ac:dyDescent="0.3">
      <c r="A26" s="33"/>
      <c r="B26" s="33">
        <v>3.2</v>
      </c>
      <c r="C26" s="68"/>
      <c r="D26" s="68"/>
      <c r="E26" s="69" t="s">
        <v>63</v>
      </c>
      <c r="F26" s="70"/>
      <c r="G26" s="68"/>
      <c r="H26" s="68"/>
      <c r="I26" s="68"/>
      <c r="J26" s="68"/>
      <c r="K26" s="33">
        <f t="shared" si="0"/>
        <v>0</v>
      </c>
      <c r="L26" s="68">
        <v>0</v>
      </c>
      <c r="M26" s="33">
        <f t="shared" si="1"/>
        <v>0</v>
      </c>
      <c r="N26" s="58">
        <f t="shared" si="10"/>
        <v>0</v>
      </c>
      <c r="O26" s="71">
        <f t="shared" ref="O26:O27" si="13">L26+J26</f>
        <v>0</v>
      </c>
      <c r="P26" s="58"/>
      <c r="Q26" s="3"/>
      <c r="W26" s="24"/>
    </row>
    <row r="27" spans="1:23" s="2" customFormat="1" ht="15.5" x14ac:dyDescent="0.3">
      <c r="A27" s="33"/>
      <c r="B27" s="33"/>
      <c r="C27" s="68" t="s">
        <v>64</v>
      </c>
      <c r="D27" s="68"/>
      <c r="E27" s="69" t="s">
        <v>65</v>
      </c>
      <c r="F27" s="70" t="s">
        <v>52</v>
      </c>
      <c r="G27" s="68">
        <v>3500</v>
      </c>
      <c r="H27" s="68">
        <v>3500</v>
      </c>
      <c r="I27" s="68"/>
      <c r="J27" s="68">
        <v>100</v>
      </c>
      <c r="K27" s="33">
        <f t="shared" si="0"/>
        <v>350000</v>
      </c>
      <c r="L27" s="68">
        <v>50</v>
      </c>
      <c r="M27" s="33">
        <f t="shared" si="1"/>
        <v>175000</v>
      </c>
      <c r="N27" s="58">
        <f t="shared" si="10"/>
        <v>525000</v>
      </c>
      <c r="O27" s="71">
        <f t="shared" si="13"/>
        <v>150</v>
      </c>
      <c r="P27" s="59">
        <f t="shared" ref="P27" si="14">O27*G27</f>
        <v>525000</v>
      </c>
      <c r="Q27" s="3"/>
      <c r="W27" s="24"/>
    </row>
    <row r="28" spans="1:23" s="2" customFormat="1" ht="15.5" x14ac:dyDescent="0.3">
      <c r="A28" s="39">
        <v>4</v>
      </c>
      <c r="B28" s="39"/>
      <c r="C28" s="60"/>
      <c r="D28" s="60"/>
      <c r="E28" s="64" t="s">
        <v>66</v>
      </c>
      <c r="F28" s="65"/>
      <c r="G28" s="60"/>
      <c r="H28" s="60"/>
      <c r="I28" s="60"/>
      <c r="J28" s="60"/>
      <c r="K28" s="33">
        <f t="shared" si="0"/>
        <v>0</v>
      </c>
      <c r="L28" s="60"/>
      <c r="M28" s="33">
        <f t="shared" si="1"/>
        <v>0</v>
      </c>
      <c r="N28" s="58">
        <f t="shared" si="10"/>
        <v>0</v>
      </c>
      <c r="O28" s="67"/>
      <c r="P28" s="59">
        <f t="shared" ref="P28:P44" si="15">O28*G28</f>
        <v>0</v>
      </c>
      <c r="Q28" s="3"/>
      <c r="W28" s="24"/>
    </row>
    <row r="29" spans="1:23" s="2" customFormat="1" ht="56" x14ac:dyDescent="0.3">
      <c r="A29" s="39"/>
      <c r="B29" s="39">
        <v>4.0999999999999996</v>
      </c>
      <c r="C29" s="60"/>
      <c r="D29" s="60"/>
      <c r="E29" s="72" t="s">
        <v>66</v>
      </c>
      <c r="F29" s="72"/>
      <c r="G29" s="72"/>
      <c r="H29" s="72"/>
      <c r="I29" s="72"/>
      <c r="J29" s="66"/>
      <c r="K29" s="33">
        <f t="shared" si="0"/>
        <v>0</v>
      </c>
      <c r="L29" s="66"/>
      <c r="M29" s="33">
        <f t="shared" si="1"/>
        <v>0</v>
      </c>
      <c r="N29" s="58">
        <f t="shared" si="10"/>
        <v>0</v>
      </c>
      <c r="O29" s="72"/>
      <c r="P29" s="59">
        <f t="shared" si="15"/>
        <v>0</v>
      </c>
      <c r="Q29" s="3" t="s">
        <v>67</v>
      </c>
      <c r="W29" s="24"/>
    </row>
    <row r="30" spans="1:23" s="2" customFormat="1" ht="15.5" x14ac:dyDescent="0.3">
      <c r="A30" s="39"/>
      <c r="B30" s="39"/>
      <c r="C30" s="60" t="s">
        <v>68</v>
      </c>
      <c r="D30" s="60"/>
      <c r="E30" s="64" t="s">
        <v>69</v>
      </c>
      <c r="F30" s="65" t="s">
        <v>52</v>
      </c>
      <c r="G30" s="66">
        <v>5000</v>
      </c>
      <c r="H30" s="66">
        <v>5000</v>
      </c>
      <c r="I30" s="66"/>
      <c r="J30" s="60">
        <v>1</v>
      </c>
      <c r="K30" s="33">
        <f t="shared" si="0"/>
        <v>5000</v>
      </c>
      <c r="L30" s="60"/>
      <c r="M30" s="33">
        <f t="shared" si="1"/>
        <v>0</v>
      </c>
      <c r="N30" s="58">
        <f t="shared" si="10"/>
        <v>5000</v>
      </c>
      <c r="O30" s="67">
        <v>1</v>
      </c>
      <c r="P30" s="59">
        <f t="shared" si="15"/>
        <v>5000</v>
      </c>
      <c r="Q30" s="3"/>
      <c r="W30" s="24"/>
    </row>
    <row r="31" spans="1:23" s="2" customFormat="1" ht="22.5" customHeight="1" x14ac:dyDescent="0.3">
      <c r="A31" s="39"/>
      <c r="B31" s="39"/>
      <c r="C31" s="60" t="s">
        <v>70</v>
      </c>
      <c r="D31" s="60"/>
      <c r="E31" s="64" t="s">
        <v>71</v>
      </c>
      <c r="F31" s="65" t="s">
        <v>52</v>
      </c>
      <c r="G31" s="60">
        <v>2500</v>
      </c>
      <c r="H31" s="60">
        <v>2500</v>
      </c>
      <c r="I31" s="60"/>
      <c r="J31" s="60">
        <v>3</v>
      </c>
      <c r="K31" s="33">
        <f t="shared" si="0"/>
        <v>7500</v>
      </c>
      <c r="L31" s="60">
        <v>2</v>
      </c>
      <c r="M31" s="33">
        <f t="shared" si="1"/>
        <v>5000</v>
      </c>
      <c r="N31" s="58">
        <f t="shared" si="10"/>
        <v>12500</v>
      </c>
      <c r="O31" s="67">
        <v>5</v>
      </c>
      <c r="P31" s="59">
        <f t="shared" si="15"/>
        <v>12500</v>
      </c>
      <c r="Q31" s="3"/>
      <c r="W31" s="24"/>
    </row>
    <row r="32" spans="1:23" s="2" customFormat="1" ht="15.5" x14ac:dyDescent="0.3">
      <c r="A32" s="39"/>
      <c r="B32" s="39"/>
      <c r="C32" s="60" t="s">
        <v>72</v>
      </c>
      <c r="D32" s="60"/>
      <c r="E32" s="64" t="s">
        <v>73</v>
      </c>
      <c r="F32" s="65" t="s">
        <v>52</v>
      </c>
      <c r="G32" s="60">
        <v>2500</v>
      </c>
      <c r="H32" s="60">
        <v>2500</v>
      </c>
      <c r="I32" s="60"/>
      <c r="J32" s="60">
        <v>1</v>
      </c>
      <c r="K32" s="33">
        <f t="shared" si="0"/>
        <v>2500</v>
      </c>
      <c r="L32" s="60"/>
      <c r="M32" s="33">
        <f t="shared" si="1"/>
        <v>0</v>
      </c>
      <c r="N32" s="58">
        <f t="shared" si="10"/>
        <v>2500</v>
      </c>
      <c r="O32" s="67">
        <v>1</v>
      </c>
      <c r="P32" s="59">
        <f t="shared" si="15"/>
        <v>2500</v>
      </c>
      <c r="Q32" s="3"/>
      <c r="W32" s="24"/>
    </row>
    <row r="33" spans="1:23" s="2" customFormat="1" ht="15.5" x14ac:dyDescent="0.3">
      <c r="A33" s="33">
        <v>5</v>
      </c>
      <c r="B33" s="33"/>
      <c r="C33" s="136"/>
      <c r="D33" s="136"/>
      <c r="E33" s="69" t="s">
        <v>74</v>
      </c>
      <c r="F33" s="70"/>
      <c r="G33" s="68"/>
      <c r="H33" s="68"/>
      <c r="I33" s="68"/>
      <c r="J33" s="68"/>
      <c r="K33" s="33">
        <f t="shared" si="0"/>
        <v>0</v>
      </c>
      <c r="L33" s="68"/>
      <c r="M33" s="33">
        <f t="shared" si="1"/>
        <v>0</v>
      </c>
      <c r="N33" s="58">
        <f t="shared" si="10"/>
        <v>0</v>
      </c>
      <c r="O33" s="73"/>
      <c r="P33" s="58">
        <f t="shared" si="15"/>
        <v>0</v>
      </c>
      <c r="Q33" s="3"/>
      <c r="W33" s="24"/>
    </row>
    <row r="34" spans="1:23" s="2" customFormat="1" ht="22.5" customHeight="1" x14ac:dyDescent="0.3">
      <c r="A34" s="33"/>
      <c r="B34" s="47">
        <v>5.0999999999999996</v>
      </c>
      <c r="C34" s="136"/>
      <c r="D34" s="136"/>
      <c r="E34" s="69" t="s">
        <v>75</v>
      </c>
      <c r="F34" s="70"/>
      <c r="G34" s="68"/>
      <c r="H34" s="68"/>
      <c r="I34" s="68"/>
      <c r="J34" s="68"/>
      <c r="K34" s="33">
        <f t="shared" si="0"/>
        <v>0</v>
      </c>
      <c r="L34" s="68"/>
      <c r="M34" s="33">
        <f t="shared" si="1"/>
        <v>0</v>
      </c>
      <c r="N34" s="58">
        <f t="shared" si="10"/>
        <v>0</v>
      </c>
      <c r="O34" s="73"/>
      <c r="P34" s="58">
        <f t="shared" si="15"/>
        <v>0</v>
      </c>
      <c r="Q34" s="3" t="s">
        <v>76</v>
      </c>
      <c r="W34" s="24"/>
    </row>
    <row r="35" spans="1:23" s="2" customFormat="1" ht="15.5" x14ac:dyDescent="0.3">
      <c r="A35" s="33"/>
      <c r="B35" s="47"/>
      <c r="C35" s="136" t="s">
        <v>77</v>
      </c>
      <c r="D35" s="136"/>
      <c r="E35" s="69" t="s">
        <v>78</v>
      </c>
      <c r="F35" s="70" t="s">
        <v>79</v>
      </c>
      <c r="G35" s="68">
        <v>12000</v>
      </c>
      <c r="H35" s="68"/>
      <c r="I35" s="68"/>
      <c r="J35" s="73">
        <v>12</v>
      </c>
      <c r="K35" s="33">
        <f t="shared" si="0"/>
        <v>144000</v>
      </c>
      <c r="L35" s="73">
        <v>0</v>
      </c>
      <c r="M35" s="33">
        <f t="shared" si="1"/>
        <v>0</v>
      </c>
      <c r="N35" s="58">
        <f t="shared" si="10"/>
        <v>144000</v>
      </c>
      <c r="O35" s="73">
        <f>$Q$35*(L35+J35)</f>
        <v>24</v>
      </c>
      <c r="P35" s="58">
        <f t="shared" si="15"/>
        <v>288000</v>
      </c>
      <c r="Q35" s="3">
        <v>2</v>
      </c>
      <c r="W35" s="24"/>
    </row>
    <row r="36" spans="1:23" s="2" customFormat="1" ht="15.5" x14ac:dyDescent="0.3">
      <c r="A36" s="33"/>
      <c r="B36" s="47"/>
      <c r="C36" s="136" t="s">
        <v>80</v>
      </c>
      <c r="D36" s="136"/>
      <c r="E36" s="69" t="s">
        <v>81</v>
      </c>
      <c r="F36" s="70" t="s">
        <v>79</v>
      </c>
      <c r="G36" s="68">
        <v>1250</v>
      </c>
      <c r="H36" s="68"/>
      <c r="I36" s="68"/>
      <c r="J36" s="73">
        <v>12</v>
      </c>
      <c r="K36" s="33">
        <f t="shared" si="0"/>
        <v>15000</v>
      </c>
      <c r="L36" s="73">
        <v>0</v>
      </c>
      <c r="M36" s="33">
        <f t="shared" si="1"/>
        <v>0</v>
      </c>
      <c r="N36" s="58">
        <f t="shared" si="10"/>
        <v>15000</v>
      </c>
      <c r="O36" s="73">
        <f t="shared" ref="O36:O44" si="16">$Q$35*(L36+J36)</f>
        <v>24</v>
      </c>
      <c r="P36" s="58">
        <f t="shared" si="15"/>
        <v>30000</v>
      </c>
      <c r="Q36" s="3"/>
      <c r="W36" s="24"/>
    </row>
    <row r="37" spans="1:23" s="2" customFormat="1" x14ac:dyDescent="0.3">
      <c r="A37" s="137"/>
      <c r="B37" s="47">
        <v>5.2</v>
      </c>
      <c r="C37" s="34"/>
      <c r="D37" s="34"/>
      <c r="E37" s="74" t="s">
        <v>82</v>
      </c>
      <c r="F37" s="74"/>
      <c r="G37" s="74"/>
      <c r="H37" s="74"/>
      <c r="I37" s="74"/>
      <c r="J37" s="73"/>
      <c r="K37" s="33">
        <f t="shared" si="0"/>
        <v>0</v>
      </c>
      <c r="L37" s="73"/>
      <c r="M37" s="33">
        <f t="shared" si="1"/>
        <v>0</v>
      </c>
      <c r="N37" s="58">
        <f t="shared" si="10"/>
        <v>0</v>
      </c>
      <c r="O37" s="73">
        <f t="shared" si="16"/>
        <v>0</v>
      </c>
      <c r="P37" s="58">
        <f t="shared" si="15"/>
        <v>0</v>
      </c>
      <c r="Q37" s="3"/>
    </row>
    <row r="38" spans="1:23" s="2" customFormat="1" ht="15.5" x14ac:dyDescent="0.3">
      <c r="A38" s="137"/>
      <c r="B38" s="47"/>
      <c r="C38" s="34" t="s">
        <v>83</v>
      </c>
      <c r="D38" s="37"/>
      <c r="E38" s="69" t="s">
        <v>84</v>
      </c>
      <c r="F38" s="70" t="s">
        <v>85</v>
      </c>
      <c r="G38" s="68">
        <v>15</v>
      </c>
      <c r="H38" s="68">
        <v>15</v>
      </c>
      <c r="I38" s="68"/>
      <c r="J38" s="73">
        <f>S3*12</f>
        <v>2400</v>
      </c>
      <c r="K38" s="33">
        <f t="shared" si="0"/>
        <v>36000</v>
      </c>
      <c r="L38" s="73">
        <f>L27*12</f>
        <v>600</v>
      </c>
      <c r="M38" s="33">
        <f t="shared" si="1"/>
        <v>9000</v>
      </c>
      <c r="N38" s="58">
        <f t="shared" si="10"/>
        <v>45000</v>
      </c>
      <c r="O38" s="73">
        <f>$Q$35*(L38+J38)</f>
        <v>6000</v>
      </c>
      <c r="P38" s="58">
        <f t="shared" si="15"/>
        <v>90000</v>
      </c>
      <c r="Q38" s="3"/>
    </row>
    <row r="39" spans="1:23" s="2" customFormat="1" ht="15.5" x14ac:dyDescent="0.3">
      <c r="A39" s="137"/>
      <c r="B39" s="47"/>
      <c r="C39" s="34" t="s">
        <v>86</v>
      </c>
      <c r="D39" s="37"/>
      <c r="E39" s="69" t="s">
        <v>87</v>
      </c>
      <c r="F39" s="70" t="s">
        <v>85</v>
      </c>
      <c r="G39" s="68">
        <v>1500</v>
      </c>
      <c r="H39" s="68">
        <v>1500</v>
      </c>
      <c r="I39" s="68"/>
      <c r="J39" s="73">
        <v>12</v>
      </c>
      <c r="K39" s="33">
        <f t="shared" si="0"/>
        <v>18000</v>
      </c>
      <c r="L39" s="73">
        <v>0</v>
      </c>
      <c r="M39" s="33">
        <f t="shared" si="1"/>
        <v>0</v>
      </c>
      <c r="N39" s="58">
        <f t="shared" si="10"/>
        <v>18000</v>
      </c>
      <c r="O39" s="73">
        <f t="shared" si="16"/>
        <v>24</v>
      </c>
      <c r="P39" s="58">
        <f t="shared" si="15"/>
        <v>36000</v>
      </c>
      <c r="Q39" s="3"/>
    </row>
    <row r="40" spans="1:23" s="2" customFormat="1" ht="15.5" x14ac:dyDescent="0.3">
      <c r="A40" s="137"/>
      <c r="B40" s="48"/>
      <c r="C40" s="34" t="s">
        <v>88</v>
      </c>
      <c r="D40" s="37"/>
      <c r="E40" s="69" t="s">
        <v>89</v>
      </c>
      <c r="F40" s="70" t="s">
        <v>79</v>
      </c>
      <c r="G40" s="68">
        <v>1000</v>
      </c>
      <c r="H40" s="68">
        <v>1000</v>
      </c>
      <c r="I40" s="68"/>
      <c r="J40" s="73">
        <v>24</v>
      </c>
      <c r="K40" s="33">
        <f t="shared" si="0"/>
        <v>24000</v>
      </c>
      <c r="L40" s="73">
        <v>0</v>
      </c>
      <c r="M40" s="33">
        <f t="shared" si="1"/>
        <v>0</v>
      </c>
      <c r="N40" s="58">
        <f t="shared" si="10"/>
        <v>24000</v>
      </c>
      <c r="O40" s="73">
        <f t="shared" si="16"/>
        <v>48</v>
      </c>
      <c r="P40" s="58">
        <f t="shared" si="15"/>
        <v>48000</v>
      </c>
      <c r="Q40" s="21"/>
    </row>
    <row r="41" spans="1:23" s="2" customFormat="1" ht="15.5" x14ac:dyDescent="0.3">
      <c r="A41" s="137"/>
      <c r="B41" s="48"/>
      <c r="C41" s="34" t="s">
        <v>90</v>
      </c>
      <c r="D41" s="37"/>
      <c r="E41" s="69" t="s">
        <v>91</v>
      </c>
      <c r="F41" s="70" t="s">
        <v>79</v>
      </c>
      <c r="G41" s="68">
        <v>1000</v>
      </c>
      <c r="H41" s="68">
        <v>1000</v>
      </c>
      <c r="I41" s="68"/>
      <c r="J41" s="73">
        <v>12</v>
      </c>
      <c r="K41" s="33">
        <f t="shared" si="0"/>
        <v>12000</v>
      </c>
      <c r="L41" s="73">
        <v>0</v>
      </c>
      <c r="M41" s="33">
        <f t="shared" si="1"/>
        <v>0</v>
      </c>
      <c r="N41" s="58">
        <f t="shared" si="10"/>
        <v>12000</v>
      </c>
      <c r="O41" s="73">
        <f t="shared" si="16"/>
        <v>24</v>
      </c>
      <c r="P41" s="58">
        <f t="shared" si="15"/>
        <v>24000</v>
      </c>
      <c r="Q41" s="3"/>
    </row>
    <row r="42" spans="1:23" ht="18" customHeight="1" x14ac:dyDescent="0.3">
      <c r="A42" s="137"/>
      <c r="B42" s="47">
        <v>5.3</v>
      </c>
      <c r="C42" s="49"/>
      <c r="D42" s="34"/>
      <c r="E42" s="28" t="s">
        <v>92</v>
      </c>
      <c r="F42" s="50"/>
      <c r="G42" s="50"/>
      <c r="H42" s="50"/>
      <c r="I42" s="50"/>
      <c r="J42" s="138"/>
      <c r="K42" s="33">
        <f t="shared" si="0"/>
        <v>0</v>
      </c>
      <c r="L42" s="138"/>
      <c r="M42" s="33">
        <f t="shared" si="1"/>
        <v>0</v>
      </c>
      <c r="N42" s="58">
        <f t="shared" si="10"/>
        <v>0</v>
      </c>
      <c r="O42" s="73">
        <f t="shared" si="16"/>
        <v>0</v>
      </c>
      <c r="P42" s="33">
        <f t="shared" si="15"/>
        <v>0</v>
      </c>
      <c r="Q42" s="4"/>
    </row>
    <row r="43" spans="1:23" ht="18" customHeight="1" x14ac:dyDescent="0.3">
      <c r="A43" s="137"/>
      <c r="B43" s="47"/>
      <c r="C43" s="34" t="s">
        <v>93</v>
      </c>
      <c r="D43" s="34"/>
      <c r="E43" s="69" t="s">
        <v>94</v>
      </c>
      <c r="F43" s="75"/>
      <c r="G43" s="68">
        <v>250</v>
      </c>
      <c r="H43" s="68">
        <v>250</v>
      </c>
      <c r="I43" s="68"/>
      <c r="J43" s="73">
        <f>S3*12</f>
        <v>2400</v>
      </c>
      <c r="K43" s="33">
        <f t="shared" si="0"/>
        <v>600000</v>
      </c>
      <c r="L43" s="73">
        <f>S4*12</f>
        <v>600</v>
      </c>
      <c r="M43" s="33">
        <f t="shared" si="1"/>
        <v>150000</v>
      </c>
      <c r="N43" s="58">
        <f t="shared" si="10"/>
        <v>750000</v>
      </c>
      <c r="O43" s="73">
        <f>$Q$35*(L43+J43)</f>
        <v>6000</v>
      </c>
      <c r="P43" s="33">
        <f t="shared" si="15"/>
        <v>1500000</v>
      </c>
      <c r="Q43" s="4" t="s">
        <v>95</v>
      </c>
    </row>
    <row r="44" spans="1:23" ht="30" customHeight="1" x14ac:dyDescent="0.3">
      <c r="A44" s="139"/>
      <c r="B44" s="51"/>
      <c r="C44" s="52" t="s">
        <v>96</v>
      </c>
      <c r="D44" s="43"/>
      <c r="E44" s="28" t="s">
        <v>97</v>
      </c>
      <c r="F44" s="38" t="s">
        <v>85</v>
      </c>
      <c r="G44" s="136">
        <v>200</v>
      </c>
      <c r="H44" s="53">
        <v>200</v>
      </c>
      <c r="I44" s="53"/>
      <c r="J44" s="53">
        <v>0</v>
      </c>
      <c r="K44" s="33">
        <f t="shared" ref="K44" si="17">J44*G44</f>
        <v>0</v>
      </c>
      <c r="L44" s="53">
        <f>L27*12</f>
        <v>600</v>
      </c>
      <c r="M44" s="33">
        <f>L44*G44</f>
        <v>120000</v>
      </c>
      <c r="N44" s="58">
        <f t="shared" ref="N44:N57" si="18">(J44+L44)*G44</f>
        <v>120000</v>
      </c>
      <c r="O44" s="73">
        <f t="shared" si="16"/>
        <v>1200</v>
      </c>
      <c r="P44" s="33">
        <f t="shared" si="15"/>
        <v>240000</v>
      </c>
      <c r="Q44" s="4"/>
    </row>
    <row r="45" spans="1:23" ht="30" customHeight="1" x14ac:dyDescent="0.3">
      <c r="A45" s="139">
        <v>6</v>
      </c>
      <c r="B45" s="51"/>
      <c r="C45" s="52"/>
      <c r="D45" s="43"/>
      <c r="E45" s="44" t="s">
        <v>98</v>
      </c>
      <c r="F45" s="53"/>
      <c r="G45" s="53"/>
      <c r="H45" s="53"/>
      <c r="I45" s="53"/>
      <c r="J45" s="53"/>
      <c r="K45" s="33">
        <f t="shared" si="0"/>
        <v>0</v>
      </c>
      <c r="L45" s="53"/>
      <c r="M45" s="33">
        <f t="shared" si="1"/>
        <v>0</v>
      </c>
      <c r="N45" s="58">
        <f t="shared" si="18"/>
        <v>0</v>
      </c>
      <c r="O45" s="73">
        <f t="shared" ref="O45" si="19">L45+J45</f>
        <v>0</v>
      </c>
      <c r="P45" s="33">
        <f t="shared" ref="P45:P51" si="20">O45*G45</f>
        <v>0</v>
      </c>
      <c r="Q45" s="4"/>
    </row>
    <row r="46" spans="1:23" ht="30" customHeight="1" x14ac:dyDescent="0.3">
      <c r="A46" s="139"/>
      <c r="B46" s="51">
        <v>6.1</v>
      </c>
      <c r="C46" s="52"/>
      <c r="D46" s="43"/>
      <c r="E46" s="44" t="s">
        <v>99</v>
      </c>
      <c r="F46" s="53"/>
      <c r="G46" s="53"/>
      <c r="H46" s="53"/>
      <c r="I46" s="53"/>
      <c r="J46" s="53"/>
      <c r="K46" s="33">
        <f t="shared" si="0"/>
        <v>0</v>
      </c>
      <c r="L46" s="53"/>
      <c r="M46" s="33">
        <f t="shared" si="1"/>
        <v>0</v>
      </c>
      <c r="N46" s="58">
        <f t="shared" si="18"/>
        <v>0</v>
      </c>
      <c r="O46" s="53"/>
      <c r="P46" s="33">
        <f t="shared" si="20"/>
        <v>0</v>
      </c>
      <c r="Q46" s="4"/>
    </row>
    <row r="47" spans="1:23" ht="30" customHeight="1" x14ac:dyDescent="0.3">
      <c r="A47" s="139"/>
      <c r="B47" s="51"/>
      <c r="C47" s="52" t="s">
        <v>100</v>
      </c>
      <c r="D47" s="37" t="s">
        <v>101</v>
      </c>
      <c r="E47" s="28" t="s">
        <v>102</v>
      </c>
      <c r="F47" s="38" t="s">
        <v>52</v>
      </c>
      <c r="G47" s="138">
        <v>40000</v>
      </c>
      <c r="H47" s="138">
        <v>0</v>
      </c>
      <c r="I47" s="138"/>
      <c r="J47" s="33">
        <f t="shared" ref="J47:J52" si="21">H47*G47</f>
        <v>0</v>
      </c>
      <c r="K47" s="33">
        <f t="shared" si="0"/>
        <v>0</v>
      </c>
      <c r="L47" s="53"/>
      <c r="M47" s="33">
        <f t="shared" si="1"/>
        <v>0</v>
      </c>
      <c r="N47" s="58">
        <f t="shared" si="18"/>
        <v>0</v>
      </c>
      <c r="O47" s="53">
        <v>1</v>
      </c>
      <c r="P47" s="33">
        <f t="shared" si="20"/>
        <v>40000</v>
      </c>
      <c r="Q47" s="4"/>
    </row>
    <row r="48" spans="1:23" ht="30" customHeight="1" x14ac:dyDescent="0.3">
      <c r="A48" s="139"/>
      <c r="B48" s="51"/>
      <c r="C48" s="52" t="s">
        <v>103</v>
      </c>
      <c r="D48" s="37" t="s">
        <v>104</v>
      </c>
      <c r="E48" s="28" t="s">
        <v>105</v>
      </c>
      <c r="F48" s="38" t="s">
        <v>52</v>
      </c>
      <c r="G48" s="138">
        <v>150000</v>
      </c>
      <c r="H48" s="138">
        <v>0</v>
      </c>
      <c r="I48" s="138"/>
      <c r="J48" s="33">
        <f t="shared" si="21"/>
        <v>0</v>
      </c>
      <c r="K48" s="33">
        <f t="shared" si="0"/>
        <v>0</v>
      </c>
      <c r="L48" s="53"/>
      <c r="M48" s="33">
        <f t="shared" si="1"/>
        <v>0</v>
      </c>
      <c r="N48" s="58">
        <f t="shared" si="18"/>
        <v>0</v>
      </c>
      <c r="O48" s="53">
        <v>1</v>
      </c>
      <c r="P48" s="33">
        <f t="shared" si="20"/>
        <v>150000</v>
      </c>
      <c r="Q48" s="4"/>
    </row>
    <row r="49" spans="1:23" ht="30" customHeight="1" x14ac:dyDescent="0.3">
      <c r="A49" s="139"/>
      <c r="B49" s="51"/>
      <c r="C49" s="52" t="s">
        <v>106</v>
      </c>
      <c r="D49" s="37" t="s">
        <v>107</v>
      </c>
      <c r="E49" s="28" t="s">
        <v>108</v>
      </c>
      <c r="F49" s="38" t="s">
        <v>52</v>
      </c>
      <c r="G49" s="138">
        <v>125000</v>
      </c>
      <c r="H49" s="138">
        <v>0</v>
      </c>
      <c r="I49" s="138"/>
      <c r="J49" s="33">
        <f t="shared" si="21"/>
        <v>0</v>
      </c>
      <c r="K49" s="33">
        <f t="shared" si="0"/>
        <v>0</v>
      </c>
      <c r="L49" s="53"/>
      <c r="M49" s="33">
        <f t="shared" si="1"/>
        <v>0</v>
      </c>
      <c r="N49" s="58">
        <f t="shared" si="18"/>
        <v>0</v>
      </c>
      <c r="O49" s="53">
        <v>1</v>
      </c>
      <c r="P49" s="33">
        <f t="shared" si="20"/>
        <v>125000</v>
      </c>
      <c r="Q49" s="4"/>
    </row>
    <row r="50" spans="1:23" ht="30" customHeight="1" x14ac:dyDescent="0.3">
      <c r="A50" s="139"/>
      <c r="B50" s="51"/>
      <c r="C50" s="52" t="s">
        <v>109</v>
      </c>
      <c r="D50" s="37" t="s">
        <v>110</v>
      </c>
      <c r="E50" s="28" t="s">
        <v>111</v>
      </c>
      <c r="F50" s="38" t="s">
        <v>52</v>
      </c>
      <c r="G50" s="138">
        <v>40000</v>
      </c>
      <c r="H50" s="138">
        <v>0</v>
      </c>
      <c r="I50" s="138"/>
      <c r="J50" s="33">
        <f t="shared" si="21"/>
        <v>0</v>
      </c>
      <c r="K50" s="33">
        <f t="shared" si="0"/>
        <v>0</v>
      </c>
      <c r="L50" s="53"/>
      <c r="M50" s="33">
        <f t="shared" si="1"/>
        <v>0</v>
      </c>
      <c r="N50" s="58">
        <f t="shared" si="18"/>
        <v>0</v>
      </c>
      <c r="O50" s="53">
        <v>3</v>
      </c>
      <c r="P50" s="33">
        <f t="shared" si="20"/>
        <v>120000</v>
      </c>
      <c r="Q50" s="4"/>
    </row>
    <row r="51" spans="1:23" ht="30" customHeight="1" x14ac:dyDescent="0.3">
      <c r="A51" s="139"/>
      <c r="B51" s="51"/>
      <c r="C51" s="52" t="s">
        <v>112</v>
      </c>
      <c r="D51" s="37" t="s">
        <v>113</v>
      </c>
      <c r="E51" s="28" t="s">
        <v>114</v>
      </c>
      <c r="F51" s="38" t="s">
        <v>52</v>
      </c>
      <c r="G51" s="138">
        <v>40000</v>
      </c>
      <c r="H51" s="138">
        <v>0</v>
      </c>
      <c r="I51" s="138"/>
      <c r="J51" s="33">
        <f t="shared" si="21"/>
        <v>0</v>
      </c>
      <c r="K51" s="33">
        <f t="shared" si="0"/>
        <v>0</v>
      </c>
      <c r="L51" s="53"/>
      <c r="M51" s="33">
        <f t="shared" si="1"/>
        <v>0</v>
      </c>
      <c r="N51" s="58">
        <f t="shared" si="18"/>
        <v>0</v>
      </c>
      <c r="O51" s="53">
        <v>1</v>
      </c>
      <c r="P51" s="33">
        <f t="shared" si="20"/>
        <v>40000</v>
      </c>
      <c r="Q51" s="4"/>
    </row>
    <row r="52" spans="1:23" ht="30" customHeight="1" x14ac:dyDescent="0.3">
      <c r="A52" s="139"/>
      <c r="B52" s="51"/>
      <c r="C52" s="52" t="s">
        <v>115</v>
      </c>
      <c r="D52" s="37" t="s">
        <v>86</v>
      </c>
      <c r="E52" s="28" t="s">
        <v>116</v>
      </c>
      <c r="F52" s="38" t="s">
        <v>117</v>
      </c>
      <c r="G52" s="138">
        <v>125000</v>
      </c>
      <c r="H52" s="138">
        <v>0</v>
      </c>
      <c r="I52" s="138"/>
      <c r="J52" s="33">
        <f t="shared" si="21"/>
        <v>0</v>
      </c>
      <c r="K52" s="33">
        <f t="shared" si="0"/>
        <v>0</v>
      </c>
      <c r="L52" s="53"/>
      <c r="M52" s="33">
        <f t="shared" si="1"/>
        <v>0</v>
      </c>
      <c r="N52" s="58">
        <f t="shared" si="18"/>
        <v>0</v>
      </c>
      <c r="O52" s="53">
        <v>1</v>
      </c>
      <c r="P52" s="39">
        <f t="shared" ref="P52:P53" si="22">O52*G52</f>
        <v>125000</v>
      </c>
      <c r="Q52" s="4"/>
    </row>
    <row r="53" spans="1:23" ht="30" customHeight="1" x14ac:dyDescent="0.3">
      <c r="A53" s="139"/>
      <c r="B53" s="51">
        <v>6.2</v>
      </c>
      <c r="C53" s="52"/>
      <c r="D53" s="43"/>
      <c r="E53" s="76" t="s">
        <v>118</v>
      </c>
      <c r="H53" s="53"/>
      <c r="I53" s="53"/>
      <c r="J53" s="53"/>
      <c r="K53" s="33">
        <f t="shared" si="0"/>
        <v>0</v>
      </c>
      <c r="L53" s="53"/>
      <c r="M53" s="33">
        <f t="shared" si="1"/>
        <v>0</v>
      </c>
      <c r="N53" s="58">
        <f t="shared" si="18"/>
        <v>0</v>
      </c>
      <c r="O53" s="53"/>
      <c r="P53" s="39">
        <f t="shared" si="22"/>
        <v>0</v>
      </c>
      <c r="Q53" s="4"/>
    </row>
    <row r="54" spans="1:23" ht="30" customHeight="1" x14ac:dyDescent="0.3">
      <c r="A54" s="139"/>
      <c r="B54" s="51"/>
      <c r="C54" s="43" t="s">
        <v>119</v>
      </c>
      <c r="D54" s="54"/>
      <c r="E54" s="44" t="s">
        <v>120</v>
      </c>
      <c r="F54" s="45" t="s">
        <v>52</v>
      </c>
      <c r="G54" s="135">
        <v>5000</v>
      </c>
      <c r="H54" s="135">
        <v>10000</v>
      </c>
      <c r="I54" s="135"/>
      <c r="J54" s="135"/>
      <c r="K54" s="33">
        <f t="shared" si="0"/>
        <v>0</v>
      </c>
      <c r="L54" s="135"/>
      <c r="M54" s="33">
        <f t="shared" si="1"/>
        <v>0</v>
      </c>
      <c r="N54" s="58">
        <f t="shared" si="18"/>
        <v>0</v>
      </c>
      <c r="O54" s="46">
        <v>200</v>
      </c>
      <c r="P54" s="39">
        <f t="shared" ref="P54:P60" si="23">O54*G54</f>
        <v>1000000</v>
      </c>
      <c r="Q54" s="4"/>
    </row>
    <row r="55" spans="1:23" s="2" customFormat="1" ht="42" x14ac:dyDescent="0.3">
      <c r="A55" s="33"/>
      <c r="B55" s="33"/>
      <c r="C55" s="43" t="s">
        <v>121</v>
      </c>
      <c r="D55" s="68"/>
      <c r="E55" s="69" t="s">
        <v>122</v>
      </c>
      <c r="F55" s="70" t="s">
        <v>25</v>
      </c>
      <c r="G55" s="68">
        <v>15000</v>
      </c>
      <c r="H55" s="68"/>
      <c r="I55" s="68">
        <v>15000</v>
      </c>
      <c r="J55" s="68">
        <v>20</v>
      </c>
      <c r="K55" s="33">
        <f t="shared" ref="K55" si="24">J55*G55</f>
        <v>300000</v>
      </c>
      <c r="L55" s="68">
        <v>10</v>
      </c>
      <c r="M55" s="33">
        <f t="shared" ref="M55" si="25">L55*G55</f>
        <v>150000</v>
      </c>
      <c r="N55" s="58">
        <f t="shared" si="18"/>
        <v>450000</v>
      </c>
      <c r="O55" s="71">
        <f>L55+J55</f>
        <v>30</v>
      </c>
      <c r="P55" s="58">
        <f>O55*G55</f>
        <v>450000</v>
      </c>
      <c r="Q55" s="3" t="s">
        <v>123</v>
      </c>
      <c r="W55" s="24"/>
    </row>
    <row r="56" spans="1:23" ht="30" customHeight="1" x14ac:dyDescent="0.3">
      <c r="A56" s="139"/>
      <c r="B56" s="51"/>
      <c r="C56" s="43" t="s">
        <v>124</v>
      </c>
      <c r="D56" s="54"/>
      <c r="E56" s="44" t="s">
        <v>125</v>
      </c>
      <c r="F56" s="45" t="s">
        <v>126</v>
      </c>
      <c r="G56" s="134">
        <v>300</v>
      </c>
      <c r="H56" s="134">
        <v>300</v>
      </c>
      <c r="I56" s="134"/>
      <c r="J56" s="134"/>
      <c r="K56" s="33">
        <f t="shared" si="0"/>
        <v>0</v>
      </c>
      <c r="L56" s="134"/>
      <c r="M56" s="33">
        <f t="shared" si="1"/>
        <v>0</v>
      </c>
      <c r="N56" s="58">
        <f t="shared" si="18"/>
        <v>0</v>
      </c>
      <c r="O56" s="46">
        <v>500</v>
      </c>
      <c r="P56" s="39">
        <f t="shared" si="23"/>
        <v>150000</v>
      </c>
      <c r="Q56" s="4"/>
    </row>
    <row r="57" spans="1:23" ht="30" customHeight="1" x14ac:dyDescent="0.3">
      <c r="A57" s="139"/>
      <c r="B57" s="51"/>
      <c r="C57" s="43" t="s">
        <v>127</v>
      </c>
      <c r="D57" s="54"/>
      <c r="E57" s="44" t="s">
        <v>128</v>
      </c>
      <c r="F57" s="45" t="s">
        <v>126</v>
      </c>
      <c r="G57" s="134">
        <v>250</v>
      </c>
      <c r="H57" s="134">
        <v>250</v>
      </c>
      <c r="I57" s="134"/>
      <c r="J57" s="134"/>
      <c r="K57" s="33">
        <f t="shared" si="0"/>
        <v>0</v>
      </c>
      <c r="L57" s="134"/>
      <c r="M57" s="33">
        <f t="shared" si="1"/>
        <v>0</v>
      </c>
      <c r="N57" s="58">
        <f t="shared" si="18"/>
        <v>0</v>
      </c>
      <c r="O57" s="46">
        <v>100</v>
      </c>
      <c r="P57" s="39">
        <f t="shared" si="23"/>
        <v>25000</v>
      </c>
      <c r="Q57" s="4"/>
    </row>
    <row r="58" spans="1:23" ht="30" customHeight="1" x14ac:dyDescent="0.3">
      <c r="A58" s="139"/>
      <c r="B58" s="51"/>
      <c r="C58" s="43" t="s">
        <v>129</v>
      </c>
      <c r="D58" s="54"/>
      <c r="E58" s="44" t="s">
        <v>130</v>
      </c>
      <c r="F58" s="45" t="s">
        <v>126</v>
      </c>
      <c r="G58" s="134">
        <v>250</v>
      </c>
      <c r="H58" s="134">
        <v>250</v>
      </c>
      <c r="I58" s="134"/>
      <c r="J58" s="134"/>
      <c r="K58" s="33">
        <f t="shared" si="0"/>
        <v>0</v>
      </c>
      <c r="L58" s="134"/>
      <c r="M58" s="33">
        <f t="shared" si="1"/>
        <v>0</v>
      </c>
      <c r="N58" s="58">
        <f>(J58+L58)*G58</f>
        <v>0</v>
      </c>
      <c r="O58" s="46">
        <v>400</v>
      </c>
      <c r="P58" s="39">
        <f t="shared" si="23"/>
        <v>100000</v>
      </c>
      <c r="Q58" s="4"/>
    </row>
    <row r="59" spans="1:23" ht="30" customHeight="1" x14ac:dyDescent="0.3">
      <c r="A59" s="139"/>
      <c r="B59" s="51"/>
      <c r="C59" s="43" t="s">
        <v>131</v>
      </c>
      <c r="D59" s="54"/>
      <c r="E59" s="44" t="s">
        <v>132</v>
      </c>
      <c r="F59" s="45" t="s">
        <v>133</v>
      </c>
      <c r="G59" s="134">
        <f>200*12</f>
        <v>2400</v>
      </c>
      <c r="H59" s="134">
        <v>2400</v>
      </c>
      <c r="I59" s="134"/>
      <c r="J59" s="134"/>
      <c r="K59" s="33">
        <f t="shared" si="0"/>
        <v>0</v>
      </c>
      <c r="L59" s="134"/>
      <c r="M59" s="33">
        <f t="shared" si="1"/>
        <v>0</v>
      </c>
      <c r="N59" s="58">
        <f>(J59+L59)*G59</f>
        <v>0</v>
      </c>
      <c r="O59" s="46">
        <v>10</v>
      </c>
      <c r="P59" s="39">
        <f t="shared" si="23"/>
        <v>24000</v>
      </c>
      <c r="Q59" s="4"/>
    </row>
    <row r="60" spans="1:23" ht="30" customHeight="1" x14ac:dyDescent="0.3">
      <c r="A60" s="139"/>
      <c r="B60" s="51"/>
      <c r="C60" s="43" t="s">
        <v>134</v>
      </c>
      <c r="D60" s="134"/>
      <c r="E60" s="44" t="s">
        <v>135</v>
      </c>
      <c r="F60" s="45" t="s">
        <v>25</v>
      </c>
      <c r="G60" s="135">
        <v>100000</v>
      </c>
      <c r="H60" s="135"/>
      <c r="I60" s="135"/>
      <c r="J60" s="135">
        <v>0</v>
      </c>
      <c r="K60" s="33">
        <f t="shared" si="0"/>
        <v>0</v>
      </c>
      <c r="L60" s="135"/>
      <c r="M60" s="33">
        <f t="shared" si="1"/>
        <v>0</v>
      </c>
      <c r="N60" s="58">
        <f>(J60+L60)*G60</f>
        <v>0</v>
      </c>
      <c r="O60" s="46">
        <v>2</v>
      </c>
      <c r="P60" s="39">
        <f t="shared" si="23"/>
        <v>200000</v>
      </c>
      <c r="Q60" s="4"/>
    </row>
    <row r="61" spans="1:23" ht="30" customHeight="1" x14ac:dyDescent="0.3">
      <c r="A61" s="140"/>
      <c r="B61" s="51"/>
      <c r="C61" s="43" t="s">
        <v>136</v>
      </c>
      <c r="D61" s="43" t="s">
        <v>137</v>
      </c>
      <c r="E61" s="44" t="s">
        <v>138</v>
      </c>
      <c r="F61" s="45" t="s">
        <v>117</v>
      </c>
      <c r="G61" s="135"/>
      <c r="H61" s="135">
        <v>2000</v>
      </c>
      <c r="I61" s="135"/>
      <c r="J61" s="135">
        <v>2</v>
      </c>
      <c r="K61" s="33">
        <f>J61*H61</f>
        <v>4000</v>
      </c>
      <c r="L61" s="135">
        <v>1</v>
      </c>
      <c r="M61" s="33">
        <f>H61*L61</f>
        <v>2000</v>
      </c>
      <c r="N61" s="58">
        <f>(J61+L61)*H61</f>
        <v>6000</v>
      </c>
      <c r="O61" s="73">
        <f>$Q$35*(L61+J61)</f>
        <v>6</v>
      </c>
      <c r="P61" s="39">
        <f>H61*O61</f>
        <v>12000</v>
      </c>
      <c r="Q61" s="4"/>
    </row>
    <row r="62" spans="1:23" ht="30" customHeight="1" x14ac:dyDescent="0.3">
      <c r="A62" s="140"/>
      <c r="B62" s="51"/>
      <c r="C62" s="43" t="s">
        <v>139</v>
      </c>
      <c r="D62" s="43" t="s">
        <v>140</v>
      </c>
      <c r="E62" s="44" t="s">
        <v>141</v>
      </c>
      <c r="F62" s="45" t="s">
        <v>117</v>
      </c>
      <c r="G62" s="135"/>
      <c r="H62" s="135">
        <v>4500</v>
      </c>
      <c r="I62" s="135"/>
      <c r="J62" s="135">
        <v>1</v>
      </c>
      <c r="K62" s="33">
        <f>J62*H62</f>
        <v>4500</v>
      </c>
      <c r="L62" s="135"/>
      <c r="M62" s="33">
        <f t="shared" ref="M62:M63" si="26">H62*L62</f>
        <v>0</v>
      </c>
      <c r="N62" s="58">
        <f t="shared" ref="N62:N63" si="27">(J62+L62)*H62</f>
        <v>4500</v>
      </c>
      <c r="O62" s="73">
        <f>$Q$35*(L62+J62)</f>
        <v>2</v>
      </c>
      <c r="P62" s="39">
        <f t="shared" ref="P62:P63" si="28">H62*O62</f>
        <v>9000</v>
      </c>
      <c r="Q62" s="4"/>
    </row>
    <row r="63" spans="1:23" ht="30" customHeight="1" x14ac:dyDescent="0.3">
      <c r="A63" s="140"/>
      <c r="B63" s="51"/>
      <c r="C63" s="43" t="s">
        <v>142</v>
      </c>
      <c r="D63" s="43" t="s">
        <v>143</v>
      </c>
      <c r="E63" s="44" t="s">
        <v>144</v>
      </c>
      <c r="F63" s="45" t="s">
        <v>117</v>
      </c>
      <c r="G63" s="135"/>
      <c r="H63" s="135">
        <v>2500</v>
      </c>
      <c r="I63" s="135"/>
      <c r="J63" s="135">
        <v>5</v>
      </c>
      <c r="K63" s="33">
        <f>J63*H63</f>
        <v>12500</v>
      </c>
      <c r="L63" s="135"/>
      <c r="M63" s="33">
        <f t="shared" si="26"/>
        <v>0</v>
      </c>
      <c r="N63" s="58">
        <f t="shared" si="27"/>
        <v>12500</v>
      </c>
      <c r="O63" s="73">
        <f>$Q$35*(L63+J63)</f>
        <v>10</v>
      </c>
      <c r="P63" s="39">
        <f t="shared" si="28"/>
        <v>25000</v>
      </c>
      <c r="Q63" s="4"/>
    </row>
    <row r="64" spans="1:23" ht="30" customHeight="1" x14ac:dyDescent="0.3">
      <c r="A64" s="140"/>
      <c r="B64" s="51"/>
      <c r="C64" s="43" t="s">
        <v>145</v>
      </c>
      <c r="D64" s="43" t="s">
        <v>146</v>
      </c>
      <c r="E64" s="44" t="s">
        <v>147</v>
      </c>
      <c r="F64" s="45" t="s">
        <v>148</v>
      </c>
      <c r="G64" s="135"/>
      <c r="H64" s="135"/>
      <c r="I64" s="135"/>
      <c r="J64" s="135"/>
      <c r="K64" s="33">
        <v>0</v>
      </c>
      <c r="L64" s="135"/>
      <c r="M64" s="33">
        <v>0</v>
      </c>
      <c r="N64" s="58">
        <v>0</v>
      </c>
      <c r="O64" s="46">
        <v>0</v>
      </c>
      <c r="P64" s="39">
        <v>0</v>
      </c>
      <c r="Q64" s="4"/>
    </row>
    <row r="65" spans="1:23" ht="36.75" customHeight="1" thickBot="1" x14ac:dyDescent="0.35">
      <c r="A65" s="252"/>
      <c r="B65" s="252"/>
      <c r="C65" s="252"/>
      <c r="D65" s="252"/>
      <c r="E65" s="252"/>
      <c r="F65" s="252"/>
      <c r="G65" s="253"/>
      <c r="H65" s="130"/>
      <c r="I65" s="130"/>
      <c r="J65" s="130"/>
      <c r="K65" s="130">
        <f>SUM(K5:K64)</f>
        <v>2980000</v>
      </c>
      <c r="L65" s="130"/>
      <c r="M65" s="130">
        <f>SUM(M5:M64)</f>
        <v>861000</v>
      </c>
      <c r="N65" s="55">
        <f>SUM(N7:N64)</f>
        <v>3641000</v>
      </c>
      <c r="O65" s="30"/>
      <c r="P65" s="31">
        <f>SUM(P5:P64)</f>
        <v>6891000</v>
      </c>
    </row>
    <row r="66" spans="1:23" ht="14.5" thickBot="1" x14ac:dyDescent="0.35">
      <c r="K66" s="57">
        <f t="shared" ref="K66:M66" si="29">K65*1.17</f>
        <v>3486600</v>
      </c>
      <c r="L66" s="57"/>
      <c r="M66" s="57">
        <f t="shared" si="29"/>
        <v>1007369.9999999999</v>
      </c>
      <c r="N66" s="57">
        <f>N65*1.17</f>
        <v>4259970</v>
      </c>
      <c r="P66" s="31">
        <f>P65*1.17</f>
        <v>8062469.9999999991</v>
      </c>
    </row>
    <row r="67" spans="1:23" s="2" customFormat="1" x14ac:dyDescent="0.3">
      <c r="A67" s="141"/>
      <c r="B67" s="142"/>
      <c r="C67" s="142" t="s">
        <v>149</v>
      </c>
      <c r="N67" s="56"/>
      <c r="Q67" s="3"/>
      <c r="W67" s="24" t="s">
        <v>21</v>
      </c>
    </row>
    <row r="68" spans="1:23" x14ac:dyDescent="0.3">
      <c r="N68" s="57"/>
    </row>
  </sheetData>
  <mergeCells count="4">
    <mergeCell ref="A1:O1"/>
    <mergeCell ref="A2:O2"/>
    <mergeCell ref="A3:F3"/>
    <mergeCell ref="A65:G65"/>
  </mergeCells>
  <phoneticPr fontId="12"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F89D-8AB5-4CF8-BFDE-A6FE8037DDA1}">
  <dimension ref="A1:W46"/>
  <sheetViews>
    <sheetView showGridLines="0" rightToLeft="1" topLeftCell="C1" zoomScale="85" zoomScaleNormal="85" workbookViewId="0">
      <selection activeCell="I37" sqref="I37"/>
    </sheetView>
  </sheetViews>
  <sheetFormatPr defaultRowHeight="14" x14ac:dyDescent="0.3"/>
  <cols>
    <col min="1" max="1" width="31.58203125" customWidth="1"/>
    <col min="2" max="3" width="17.33203125" style="1" customWidth="1"/>
    <col min="4" max="4" width="23.58203125" style="1" customWidth="1"/>
    <col min="5" max="5" width="63.33203125" customWidth="1"/>
    <col min="6" max="6" width="13.33203125" customWidth="1"/>
    <col min="7" max="14" width="21.33203125" customWidth="1"/>
    <col min="15" max="15" width="17.33203125" customWidth="1"/>
    <col min="16" max="16" width="14.33203125" customWidth="1"/>
    <col min="17" max="17" width="16.08203125" customWidth="1"/>
    <col min="18" max="18" width="11.33203125" bestFit="1" customWidth="1"/>
  </cols>
  <sheetData>
    <row r="1" spans="1:23" ht="20" x14ac:dyDescent="0.4">
      <c r="A1" s="251"/>
      <c r="B1" s="251"/>
      <c r="C1" s="251"/>
      <c r="D1" s="251"/>
      <c r="E1" s="251"/>
      <c r="F1" s="251"/>
      <c r="G1" s="251"/>
      <c r="H1" s="251"/>
      <c r="I1" s="251"/>
      <c r="J1" s="251"/>
      <c r="K1" s="251"/>
      <c r="L1" s="251"/>
      <c r="M1" s="251"/>
      <c r="N1" s="251"/>
      <c r="O1" s="251"/>
    </row>
    <row r="2" spans="1:23" ht="20" x14ac:dyDescent="0.4">
      <c r="A2" s="251"/>
      <c r="B2" s="251"/>
      <c r="C2" s="251"/>
      <c r="D2" s="251"/>
      <c r="E2" s="251"/>
      <c r="F2" s="251"/>
      <c r="G2" s="251"/>
      <c r="H2" s="251"/>
      <c r="I2" s="251"/>
      <c r="J2" s="251"/>
      <c r="K2" s="251"/>
      <c r="L2" s="251"/>
      <c r="M2" s="251"/>
      <c r="N2" s="251"/>
      <c r="O2" s="251"/>
    </row>
    <row r="3" spans="1:23" ht="20" x14ac:dyDescent="0.4">
      <c r="A3" s="251"/>
      <c r="B3" s="251"/>
      <c r="C3" s="251"/>
      <c r="D3" s="251"/>
      <c r="E3" s="251"/>
      <c r="F3" s="251"/>
      <c r="G3" s="27" t="s">
        <v>0</v>
      </c>
      <c r="H3" s="27"/>
      <c r="I3" s="27"/>
      <c r="J3" s="27"/>
      <c r="K3" s="27"/>
      <c r="L3" s="27"/>
      <c r="M3" s="27"/>
      <c r="N3" s="27"/>
      <c r="O3" s="8"/>
      <c r="R3" t="s">
        <v>1</v>
      </c>
      <c r="S3">
        <v>200</v>
      </c>
    </row>
    <row r="4" spans="1:23" s="2" customFormat="1" ht="28" x14ac:dyDescent="0.3">
      <c r="A4" s="32" t="s">
        <v>2</v>
      </c>
      <c r="B4" s="32" t="s">
        <v>3</v>
      </c>
      <c r="C4" s="32" t="s">
        <v>4</v>
      </c>
      <c r="D4" s="32" t="s">
        <v>5</v>
      </c>
      <c r="E4" s="32" t="s">
        <v>6</v>
      </c>
      <c r="F4" s="32" t="s">
        <v>7</v>
      </c>
      <c r="G4" s="32" t="s">
        <v>8</v>
      </c>
      <c r="H4" s="32" t="s">
        <v>9</v>
      </c>
      <c r="I4" s="32" t="s">
        <v>150</v>
      </c>
      <c r="J4" s="32" t="s">
        <v>11</v>
      </c>
      <c r="K4" s="32" t="s">
        <v>12</v>
      </c>
      <c r="L4" s="32" t="s">
        <v>13</v>
      </c>
      <c r="M4" s="32" t="s">
        <v>14</v>
      </c>
      <c r="N4" s="32" t="s">
        <v>15</v>
      </c>
      <c r="O4" s="32" t="s">
        <v>16</v>
      </c>
      <c r="P4" s="32" t="s">
        <v>17</v>
      </c>
      <c r="Q4" s="3" t="s">
        <v>18</v>
      </c>
      <c r="R4" s="2" t="s">
        <v>19</v>
      </c>
      <c r="S4" s="2">
        <v>50</v>
      </c>
    </row>
    <row r="5" spans="1:23" s="2" customFormat="1" ht="16.399999999999999" customHeight="1" x14ac:dyDescent="0.3">
      <c r="A5" s="39">
        <v>2</v>
      </c>
      <c r="B5" s="39"/>
      <c r="C5" s="82"/>
      <c r="D5" s="82"/>
      <c r="E5" s="82" t="s">
        <v>36</v>
      </c>
      <c r="F5" s="82" t="s">
        <v>3</v>
      </c>
      <c r="G5" s="82"/>
      <c r="H5" s="82"/>
      <c r="I5" s="82"/>
      <c r="J5" s="82"/>
      <c r="K5" s="83">
        <f>J5*G5</f>
        <v>0</v>
      </c>
      <c r="L5" s="82"/>
      <c r="M5" s="83">
        <f>L5*G5</f>
        <v>0</v>
      </c>
      <c r="N5" s="84">
        <f>(J5+L5)*G5</f>
        <v>0</v>
      </c>
      <c r="O5" s="85">
        <f t="shared" ref="O5" si="0">L5+J5</f>
        <v>0</v>
      </c>
      <c r="P5" s="82">
        <f>O5*G5</f>
        <v>0</v>
      </c>
      <c r="Q5" s="3"/>
    </row>
    <row r="6" spans="1:23" s="2" customFormat="1" ht="15.5" x14ac:dyDescent="0.3">
      <c r="A6" s="39"/>
      <c r="B6" s="39">
        <v>2.2999999999999998</v>
      </c>
      <c r="C6" s="82"/>
      <c r="D6" s="82"/>
      <c r="E6" s="82" t="s">
        <v>151</v>
      </c>
      <c r="F6" s="82"/>
      <c r="G6" s="82"/>
      <c r="H6" s="82"/>
      <c r="I6" s="82"/>
      <c r="J6" s="82"/>
      <c r="K6" s="83"/>
      <c r="L6" s="82"/>
      <c r="M6" s="83"/>
      <c r="N6" s="84"/>
      <c r="O6" s="85"/>
      <c r="P6" s="82"/>
      <c r="Q6" s="3"/>
    </row>
    <row r="7" spans="1:23" s="2" customFormat="1" ht="31" x14ac:dyDescent="0.3">
      <c r="A7" s="77"/>
      <c r="B7" s="77"/>
      <c r="C7" s="44" t="s">
        <v>59</v>
      </c>
      <c r="D7" s="44"/>
      <c r="E7" s="78" t="s">
        <v>152</v>
      </c>
      <c r="F7" s="80" t="s">
        <v>25</v>
      </c>
      <c r="G7" s="86">
        <v>150000</v>
      </c>
      <c r="H7" s="80"/>
      <c r="I7" s="86"/>
      <c r="J7" s="87">
        <v>1</v>
      </c>
      <c r="K7" s="83">
        <f t="shared" ref="K7:K11" si="1">J7*G7</f>
        <v>150000</v>
      </c>
      <c r="L7" s="87">
        <v>0</v>
      </c>
      <c r="M7" s="83">
        <f t="shared" ref="M7:M29" si="2">L7*I7</f>
        <v>0</v>
      </c>
      <c r="N7" s="91">
        <f t="shared" ref="N7:N29" si="3">M7+K7</f>
        <v>150000</v>
      </c>
      <c r="O7" s="92">
        <f t="shared" ref="O7:O29" si="4">(L7+J7)</f>
        <v>1</v>
      </c>
      <c r="P7" s="93">
        <f t="shared" ref="P7:P11" si="5">O7*G7</f>
        <v>150000</v>
      </c>
      <c r="Q7" s="3"/>
      <c r="W7" s="24" t="s">
        <v>41</v>
      </c>
    </row>
    <row r="8" spans="1:23" s="2" customFormat="1" ht="15.5" x14ac:dyDescent="0.3">
      <c r="A8" s="77"/>
      <c r="B8" s="77"/>
      <c r="C8" s="44" t="s">
        <v>153</v>
      </c>
      <c r="D8" s="44"/>
      <c r="E8" s="78" t="s">
        <v>154</v>
      </c>
      <c r="F8" s="80" t="s">
        <v>25</v>
      </c>
      <c r="G8" s="86">
        <v>200000</v>
      </c>
      <c r="H8" s="80"/>
      <c r="I8" s="86"/>
      <c r="J8" s="87">
        <v>1</v>
      </c>
      <c r="K8" s="83">
        <f t="shared" si="1"/>
        <v>200000</v>
      </c>
      <c r="L8" s="87">
        <v>0</v>
      </c>
      <c r="M8" s="83">
        <f t="shared" si="2"/>
        <v>0</v>
      </c>
      <c r="N8" s="91">
        <f t="shared" si="3"/>
        <v>200000</v>
      </c>
      <c r="O8" s="92">
        <f t="shared" si="4"/>
        <v>1</v>
      </c>
      <c r="P8" s="93">
        <f t="shared" si="5"/>
        <v>200000</v>
      </c>
      <c r="Q8" s="3"/>
      <c r="W8" s="24"/>
    </row>
    <row r="9" spans="1:23" s="2" customFormat="1" ht="15.5" x14ac:dyDescent="0.3">
      <c r="A9" s="77"/>
      <c r="B9" s="77"/>
      <c r="C9" s="44" t="s">
        <v>155</v>
      </c>
      <c r="D9" s="44"/>
      <c r="E9" s="78" t="s">
        <v>156</v>
      </c>
      <c r="F9" s="80" t="s">
        <v>25</v>
      </c>
      <c r="G9" s="86">
        <v>70000</v>
      </c>
      <c r="H9" s="80"/>
      <c r="I9" s="86"/>
      <c r="J9" s="87">
        <v>1</v>
      </c>
      <c r="K9" s="83">
        <f t="shared" si="1"/>
        <v>70000</v>
      </c>
      <c r="L9" s="87">
        <v>0</v>
      </c>
      <c r="M9" s="83">
        <f t="shared" si="2"/>
        <v>0</v>
      </c>
      <c r="N9" s="91">
        <f t="shared" si="3"/>
        <v>70000</v>
      </c>
      <c r="O9" s="92">
        <f t="shared" si="4"/>
        <v>1</v>
      </c>
      <c r="P9" s="93">
        <f t="shared" si="5"/>
        <v>70000</v>
      </c>
      <c r="Q9" s="3"/>
      <c r="W9" s="24"/>
    </row>
    <row r="10" spans="1:23" s="2" customFormat="1" ht="31" x14ac:dyDescent="0.3">
      <c r="A10" s="77"/>
      <c r="B10" s="77"/>
      <c r="C10" s="44" t="s">
        <v>157</v>
      </c>
      <c r="D10" s="44"/>
      <c r="E10" s="78" t="s">
        <v>158</v>
      </c>
      <c r="F10" s="80" t="s">
        <v>25</v>
      </c>
      <c r="G10" s="86">
        <v>70000</v>
      </c>
      <c r="H10" s="80"/>
      <c r="I10" s="86"/>
      <c r="J10" s="87">
        <v>1</v>
      </c>
      <c r="K10" s="83">
        <f t="shared" si="1"/>
        <v>70000</v>
      </c>
      <c r="L10" s="87">
        <v>0</v>
      </c>
      <c r="M10" s="83">
        <f t="shared" si="2"/>
        <v>0</v>
      </c>
      <c r="N10" s="91">
        <f t="shared" si="3"/>
        <v>70000</v>
      </c>
      <c r="O10" s="92">
        <f t="shared" si="4"/>
        <v>1</v>
      </c>
      <c r="P10" s="93">
        <f t="shared" si="5"/>
        <v>70000</v>
      </c>
      <c r="Q10" s="3"/>
      <c r="W10" s="24"/>
    </row>
    <row r="11" spans="1:23" s="2" customFormat="1" ht="15.5" x14ac:dyDescent="0.3">
      <c r="A11" s="77"/>
      <c r="B11" s="77"/>
      <c r="C11" s="44" t="s">
        <v>159</v>
      </c>
      <c r="D11" s="44"/>
      <c r="E11" s="78" t="s">
        <v>160</v>
      </c>
      <c r="F11" s="80" t="s">
        <v>25</v>
      </c>
      <c r="G11" s="86">
        <v>100000</v>
      </c>
      <c r="H11" s="80"/>
      <c r="I11" s="86"/>
      <c r="J11" s="87">
        <v>1</v>
      </c>
      <c r="K11" s="83">
        <f t="shared" si="1"/>
        <v>100000</v>
      </c>
      <c r="L11" s="87">
        <v>0</v>
      </c>
      <c r="M11" s="83">
        <f t="shared" si="2"/>
        <v>0</v>
      </c>
      <c r="N11" s="91">
        <f t="shared" si="3"/>
        <v>100000</v>
      </c>
      <c r="O11" s="92">
        <f t="shared" si="4"/>
        <v>1</v>
      </c>
      <c r="P11" s="93">
        <f t="shared" si="5"/>
        <v>100000</v>
      </c>
      <c r="Q11" s="3"/>
      <c r="W11" s="24"/>
    </row>
    <row r="12" spans="1:23" s="2" customFormat="1" ht="15.5" x14ac:dyDescent="0.3">
      <c r="A12" s="77"/>
      <c r="B12" s="77">
        <v>2.4</v>
      </c>
      <c r="C12" s="44"/>
      <c r="D12" s="44"/>
      <c r="E12" s="80" t="s">
        <v>161</v>
      </c>
      <c r="F12" s="80"/>
      <c r="G12" s="86"/>
      <c r="H12" s="86"/>
      <c r="I12" s="86"/>
      <c r="J12" s="87"/>
      <c r="K12" s="83"/>
      <c r="L12" s="87"/>
      <c r="M12" s="83"/>
      <c r="N12" s="91">
        <f t="shared" si="3"/>
        <v>0</v>
      </c>
      <c r="O12" s="92">
        <f t="shared" si="4"/>
        <v>0</v>
      </c>
      <c r="P12" s="93">
        <f t="shared" ref="P12:P15" si="6">O12*I12</f>
        <v>0</v>
      </c>
      <c r="Q12" s="3"/>
      <c r="W12" s="24"/>
    </row>
    <row r="13" spans="1:23" s="2" customFormat="1" ht="15.5" x14ac:dyDescent="0.3">
      <c r="A13" s="77"/>
      <c r="B13" s="77"/>
      <c r="C13" s="44" t="s">
        <v>162</v>
      </c>
      <c r="D13" s="44"/>
      <c r="E13" s="78" t="s">
        <v>163</v>
      </c>
      <c r="F13" s="80" t="s">
        <v>52</v>
      </c>
      <c r="G13" s="86"/>
      <c r="H13" s="86"/>
      <c r="I13" s="86">
        <v>7500</v>
      </c>
      <c r="J13" s="87">
        <v>13</v>
      </c>
      <c r="K13" s="83">
        <f t="shared" ref="K13:K15" si="7">J13*I13</f>
        <v>97500</v>
      </c>
      <c r="L13" s="87">
        <v>0</v>
      </c>
      <c r="M13" s="83">
        <f t="shared" si="2"/>
        <v>0</v>
      </c>
      <c r="N13" s="91">
        <f t="shared" si="3"/>
        <v>97500</v>
      </c>
      <c r="O13" s="92">
        <f t="shared" si="4"/>
        <v>13</v>
      </c>
      <c r="P13" s="93">
        <f t="shared" si="6"/>
        <v>97500</v>
      </c>
      <c r="Q13" s="3"/>
      <c r="W13" s="24"/>
    </row>
    <row r="14" spans="1:23" s="2" customFormat="1" ht="15.5" x14ac:dyDescent="0.3">
      <c r="A14" s="77"/>
      <c r="B14" s="77"/>
      <c r="C14" s="44" t="s">
        <v>164</v>
      </c>
      <c r="D14" s="44"/>
      <c r="E14" s="78" t="s">
        <v>165</v>
      </c>
      <c r="F14" s="80" t="s">
        <v>52</v>
      </c>
      <c r="G14" s="86"/>
      <c r="H14" s="86"/>
      <c r="I14" s="86">
        <v>7500</v>
      </c>
      <c r="J14" s="87">
        <v>0</v>
      </c>
      <c r="K14" s="83">
        <f t="shared" si="7"/>
        <v>0</v>
      </c>
      <c r="L14" s="87">
        <v>0</v>
      </c>
      <c r="M14" s="83">
        <f t="shared" si="2"/>
        <v>0</v>
      </c>
      <c r="N14" s="91">
        <f t="shared" si="3"/>
        <v>0</v>
      </c>
      <c r="O14" s="92">
        <f t="shared" si="4"/>
        <v>0</v>
      </c>
      <c r="P14" s="93">
        <f t="shared" si="6"/>
        <v>0</v>
      </c>
      <c r="Q14" s="3"/>
      <c r="W14" s="24"/>
    </row>
    <row r="15" spans="1:23" s="2" customFormat="1" ht="15.5" x14ac:dyDescent="0.3">
      <c r="A15" s="77"/>
      <c r="B15" s="77"/>
      <c r="C15" s="44" t="s">
        <v>166</v>
      </c>
      <c r="D15" s="44"/>
      <c r="E15" s="78" t="s">
        <v>167</v>
      </c>
      <c r="F15" s="80" t="s">
        <v>117</v>
      </c>
      <c r="G15" s="86"/>
      <c r="H15" s="86"/>
      <c r="I15" s="86">
        <v>12000</v>
      </c>
      <c r="J15" s="87">
        <v>3</v>
      </c>
      <c r="K15" s="83">
        <f t="shared" si="7"/>
        <v>36000</v>
      </c>
      <c r="L15" s="87"/>
      <c r="M15" s="83">
        <f t="shared" si="2"/>
        <v>0</v>
      </c>
      <c r="N15" s="91">
        <f t="shared" si="3"/>
        <v>36000</v>
      </c>
      <c r="O15" s="92">
        <f t="shared" si="4"/>
        <v>3</v>
      </c>
      <c r="P15" s="93">
        <f t="shared" si="6"/>
        <v>36000</v>
      </c>
      <c r="Q15" s="3"/>
      <c r="W15" s="24"/>
    </row>
    <row r="16" spans="1:23" s="2" customFormat="1" ht="15.5" x14ac:dyDescent="0.3">
      <c r="A16" s="77"/>
      <c r="B16" s="77"/>
      <c r="C16" s="44" t="s">
        <v>168</v>
      </c>
      <c r="D16" s="44"/>
      <c r="E16" s="78" t="s">
        <v>169</v>
      </c>
      <c r="F16" s="80" t="s">
        <v>52</v>
      </c>
      <c r="G16" s="86"/>
      <c r="H16" s="86"/>
      <c r="I16" s="86">
        <v>800</v>
      </c>
      <c r="J16" s="87">
        <v>10</v>
      </c>
      <c r="K16" s="83">
        <f>J16*I16</f>
        <v>8000</v>
      </c>
      <c r="L16" s="87">
        <v>5</v>
      </c>
      <c r="M16" s="83">
        <f>L16*I16</f>
        <v>4000</v>
      </c>
      <c r="N16" s="91">
        <f t="shared" si="3"/>
        <v>12000</v>
      </c>
      <c r="O16" s="92">
        <f t="shared" si="4"/>
        <v>15</v>
      </c>
      <c r="P16" s="93">
        <f t="shared" ref="P16:P29" si="8">O16*G16</f>
        <v>0</v>
      </c>
      <c r="Q16" s="3"/>
      <c r="W16" s="24"/>
    </row>
    <row r="17" spans="1:23" s="2" customFormat="1" ht="15.5" x14ac:dyDescent="0.3">
      <c r="A17" s="77"/>
      <c r="B17" s="77"/>
      <c r="C17" s="44" t="s">
        <v>170</v>
      </c>
      <c r="D17" s="89"/>
      <c r="E17" s="78" t="s">
        <v>171</v>
      </c>
      <c r="F17" s="80" t="s">
        <v>52</v>
      </c>
      <c r="G17" s="86">
        <v>10000</v>
      </c>
      <c r="H17" s="86"/>
      <c r="I17" s="86"/>
      <c r="J17" s="87">
        <v>5</v>
      </c>
      <c r="K17" s="83">
        <f>J17*G17</f>
        <v>50000</v>
      </c>
      <c r="L17" s="87">
        <v>0</v>
      </c>
      <c r="M17" s="83">
        <f t="shared" si="2"/>
        <v>0</v>
      </c>
      <c r="N17" s="91">
        <f t="shared" si="3"/>
        <v>50000</v>
      </c>
      <c r="O17" s="92">
        <f t="shared" si="4"/>
        <v>5</v>
      </c>
      <c r="P17" s="93">
        <f t="shared" si="8"/>
        <v>50000</v>
      </c>
      <c r="Q17" s="3"/>
      <c r="W17" s="24"/>
    </row>
    <row r="18" spans="1:23" s="2" customFormat="1" ht="15.5" x14ac:dyDescent="0.3">
      <c r="A18" s="77"/>
      <c r="B18" s="77"/>
      <c r="C18" s="44" t="s">
        <v>172</v>
      </c>
      <c r="D18" s="89"/>
      <c r="E18" s="78" t="s">
        <v>173</v>
      </c>
      <c r="F18" s="80" t="s">
        <v>25</v>
      </c>
      <c r="G18" s="86">
        <v>50000</v>
      </c>
      <c r="H18" s="86"/>
      <c r="I18" s="86"/>
      <c r="J18" s="87">
        <v>1</v>
      </c>
      <c r="K18" s="83">
        <f>J18*G18</f>
        <v>50000</v>
      </c>
      <c r="L18" s="87">
        <v>0</v>
      </c>
      <c r="M18" s="83">
        <f t="shared" si="2"/>
        <v>0</v>
      </c>
      <c r="N18" s="91">
        <f t="shared" si="3"/>
        <v>50000</v>
      </c>
      <c r="O18" s="92">
        <f t="shared" si="4"/>
        <v>1</v>
      </c>
      <c r="P18" s="93">
        <f t="shared" si="8"/>
        <v>50000</v>
      </c>
      <c r="Q18" s="3"/>
      <c r="W18" s="24"/>
    </row>
    <row r="19" spans="1:23" s="2" customFormat="1" ht="15.5" x14ac:dyDescent="0.3">
      <c r="A19" s="77"/>
      <c r="B19" s="77">
        <v>2.5</v>
      </c>
      <c r="C19" s="44"/>
      <c r="D19" s="44"/>
      <c r="E19" s="82" t="s">
        <v>174</v>
      </c>
      <c r="F19" s="80"/>
      <c r="G19" s="86"/>
      <c r="H19" s="86"/>
      <c r="I19" s="86"/>
      <c r="J19" s="87"/>
      <c r="K19" s="83">
        <f t="shared" ref="K19:K29" si="9">J19*G19</f>
        <v>0</v>
      </c>
      <c r="L19" s="87"/>
      <c r="M19" s="83">
        <f t="shared" si="2"/>
        <v>0</v>
      </c>
      <c r="N19" s="91">
        <f t="shared" si="3"/>
        <v>0</v>
      </c>
      <c r="O19" s="92">
        <f t="shared" si="4"/>
        <v>0</v>
      </c>
      <c r="P19" s="93">
        <f t="shared" si="8"/>
        <v>0</v>
      </c>
      <c r="Q19" s="3"/>
      <c r="W19" s="24"/>
    </row>
    <row r="20" spans="1:23" s="2" customFormat="1" ht="15.5" x14ac:dyDescent="0.3">
      <c r="A20" s="77"/>
      <c r="B20" s="77"/>
      <c r="C20" s="44" t="s">
        <v>175</v>
      </c>
      <c r="D20" s="44"/>
      <c r="E20" s="78" t="s">
        <v>176</v>
      </c>
      <c r="F20" s="80" t="s">
        <v>52</v>
      </c>
      <c r="G20" s="86"/>
      <c r="H20" s="86"/>
      <c r="I20" s="86">
        <f>600/3</f>
        <v>200</v>
      </c>
      <c r="J20" s="87">
        <f>SUM(J7:J10,J16)*12</f>
        <v>168</v>
      </c>
      <c r="K20" s="83">
        <f t="shared" ref="K20:K23" si="10">J20*I20</f>
        <v>33600</v>
      </c>
      <c r="L20" s="87">
        <f>L16*12</f>
        <v>60</v>
      </c>
      <c r="M20" s="83">
        <f t="shared" si="2"/>
        <v>12000</v>
      </c>
      <c r="N20" s="91">
        <f t="shared" si="3"/>
        <v>45600</v>
      </c>
      <c r="O20" s="92">
        <f t="shared" ref="O20:O22" si="11">(L20+J20)*$R$33</f>
        <v>456</v>
      </c>
      <c r="P20" s="93">
        <f t="shared" ref="P20:P22" si="12">O20*I20</f>
        <v>91200</v>
      </c>
      <c r="Q20" s="3"/>
      <c r="W20" s="24"/>
    </row>
    <row r="21" spans="1:23" s="2" customFormat="1" ht="15.5" x14ac:dyDescent="0.3">
      <c r="A21" s="77"/>
      <c r="B21" s="77"/>
      <c r="C21" s="44" t="s">
        <v>177</v>
      </c>
      <c r="D21" s="44"/>
      <c r="E21" s="78" t="s">
        <v>178</v>
      </c>
      <c r="F21" s="80" t="s">
        <v>52</v>
      </c>
      <c r="G21" s="86"/>
      <c r="H21" s="86"/>
      <c r="I21" s="86">
        <v>100</v>
      </c>
      <c r="J21" s="87">
        <f>J20</f>
        <v>168</v>
      </c>
      <c r="K21" s="83">
        <f t="shared" si="10"/>
        <v>16800</v>
      </c>
      <c r="L21" s="87">
        <f>L16*12</f>
        <v>60</v>
      </c>
      <c r="M21" s="83">
        <f>L21*I21</f>
        <v>6000</v>
      </c>
      <c r="N21" s="91">
        <f t="shared" si="3"/>
        <v>22800</v>
      </c>
      <c r="O21" s="92">
        <f t="shared" si="11"/>
        <v>456</v>
      </c>
      <c r="P21" s="93">
        <f t="shared" si="12"/>
        <v>45600</v>
      </c>
      <c r="Q21" s="3"/>
      <c r="W21" s="24"/>
    </row>
    <row r="22" spans="1:23" s="2" customFormat="1" ht="15.5" x14ac:dyDescent="0.3">
      <c r="A22" s="77"/>
      <c r="B22" s="77"/>
      <c r="C22" s="44" t="s">
        <v>179</v>
      </c>
      <c r="D22" s="44"/>
      <c r="E22" s="78" t="s">
        <v>180</v>
      </c>
      <c r="F22" s="80" t="s">
        <v>52</v>
      </c>
      <c r="G22" s="86"/>
      <c r="H22" s="86"/>
      <c r="I22" s="86">
        <v>15</v>
      </c>
      <c r="J22" s="87">
        <f>J20</f>
        <v>168</v>
      </c>
      <c r="K22" s="83">
        <f t="shared" si="10"/>
        <v>2520</v>
      </c>
      <c r="L22" s="87">
        <f>L16*12</f>
        <v>60</v>
      </c>
      <c r="M22" s="83">
        <f>L22*I22</f>
        <v>900</v>
      </c>
      <c r="N22" s="91">
        <f t="shared" si="3"/>
        <v>3420</v>
      </c>
      <c r="O22" s="92">
        <f t="shared" si="11"/>
        <v>456</v>
      </c>
      <c r="P22" s="93">
        <f t="shared" si="12"/>
        <v>6840</v>
      </c>
      <c r="Q22" s="3"/>
      <c r="W22" s="24"/>
    </row>
    <row r="23" spans="1:23" s="2" customFormat="1" ht="15.5" x14ac:dyDescent="0.3">
      <c r="A23" s="77"/>
      <c r="B23" s="77"/>
      <c r="C23" s="44"/>
      <c r="D23" s="44"/>
      <c r="E23" s="78" t="s">
        <v>181</v>
      </c>
      <c r="F23" s="80" t="s">
        <v>52</v>
      </c>
      <c r="G23" s="86"/>
      <c r="H23" s="86"/>
      <c r="I23" s="86">
        <v>15</v>
      </c>
      <c r="J23" s="87">
        <f>'כתב כמויות'!S3*12</f>
        <v>2400</v>
      </c>
      <c r="K23" s="83">
        <f t="shared" si="10"/>
        <v>36000</v>
      </c>
      <c r="L23" s="87">
        <f>100*12</f>
        <v>1200</v>
      </c>
      <c r="M23" s="83">
        <f>L23*I23</f>
        <v>18000</v>
      </c>
      <c r="N23" s="91">
        <f t="shared" si="3"/>
        <v>54000</v>
      </c>
      <c r="O23" s="92">
        <f>(L23+J23)*$R$33</f>
        <v>7200</v>
      </c>
      <c r="P23" s="93">
        <f>O23*I23</f>
        <v>108000</v>
      </c>
      <c r="Q23" s="3"/>
      <c r="W23" s="24"/>
    </row>
    <row r="24" spans="1:23" s="2" customFormat="1" ht="15.5" x14ac:dyDescent="0.3">
      <c r="A24" s="77"/>
      <c r="B24" s="77">
        <v>2.6</v>
      </c>
      <c r="C24" s="44"/>
      <c r="D24" s="44"/>
      <c r="E24" s="80" t="s">
        <v>182</v>
      </c>
      <c r="F24" s="80"/>
      <c r="G24" s="86"/>
      <c r="H24" s="86"/>
      <c r="I24" s="86"/>
      <c r="J24" s="87"/>
      <c r="K24" s="83">
        <f t="shared" si="9"/>
        <v>0</v>
      </c>
      <c r="L24" s="87"/>
      <c r="M24" s="83">
        <f t="shared" si="2"/>
        <v>0</v>
      </c>
      <c r="N24" s="91">
        <f t="shared" si="3"/>
        <v>0</v>
      </c>
      <c r="O24" s="92">
        <f t="shared" si="4"/>
        <v>0</v>
      </c>
      <c r="P24" s="93">
        <f t="shared" si="8"/>
        <v>0</v>
      </c>
      <c r="Q24" s="3"/>
      <c r="W24" s="24"/>
    </row>
    <row r="25" spans="1:23" s="2" customFormat="1" ht="15.5" x14ac:dyDescent="0.3">
      <c r="A25" s="77"/>
      <c r="B25" s="77"/>
      <c r="C25" s="44" t="s">
        <v>183</v>
      </c>
      <c r="D25" s="44"/>
      <c r="E25" s="78" t="s">
        <v>184</v>
      </c>
      <c r="F25" s="80" t="s">
        <v>52</v>
      </c>
      <c r="G25" s="86"/>
      <c r="H25" s="86"/>
      <c r="I25" s="86"/>
      <c r="J25" s="87"/>
      <c r="K25" s="83">
        <f t="shared" si="9"/>
        <v>0</v>
      </c>
      <c r="L25" s="87"/>
      <c r="M25" s="83">
        <f t="shared" si="2"/>
        <v>0</v>
      </c>
      <c r="N25" s="91">
        <f t="shared" si="3"/>
        <v>0</v>
      </c>
      <c r="O25" s="92">
        <f t="shared" si="4"/>
        <v>0</v>
      </c>
      <c r="P25" s="93">
        <f t="shared" si="8"/>
        <v>0</v>
      </c>
      <c r="Q25" s="3"/>
      <c r="W25" s="24"/>
    </row>
    <row r="26" spans="1:23" s="2" customFormat="1" ht="15.5" x14ac:dyDescent="0.3">
      <c r="A26" s="77"/>
      <c r="B26" s="77">
        <v>2.7</v>
      </c>
      <c r="C26" s="44"/>
      <c r="D26" s="44"/>
      <c r="E26" s="80" t="s">
        <v>185</v>
      </c>
      <c r="F26" s="80"/>
      <c r="G26" s="86"/>
      <c r="H26" s="86"/>
      <c r="I26" s="86"/>
      <c r="J26" s="87"/>
      <c r="K26" s="83">
        <f t="shared" si="9"/>
        <v>0</v>
      </c>
      <c r="L26" s="87"/>
      <c r="M26" s="83">
        <f t="shared" si="2"/>
        <v>0</v>
      </c>
      <c r="N26" s="91">
        <f t="shared" si="3"/>
        <v>0</v>
      </c>
      <c r="O26" s="92">
        <f t="shared" si="4"/>
        <v>0</v>
      </c>
      <c r="P26" s="93">
        <f t="shared" si="8"/>
        <v>0</v>
      </c>
      <c r="Q26" s="3"/>
      <c r="W26" s="24"/>
    </row>
    <row r="27" spans="1:23" s="2" customFormat="1" ht="15.5" x14ac:dyDescent="0.3">
      <c r="A27" s="39"/>
      <c r="B27" s="77"/>
      <c r="C27" s="44" t="s">
        <v>186</v>
      </c>
      <c r="D27" s="44"/>
      <c r="E27" s="78" t="s">
        <v>187</v>
      </c>
      <c r="F27" s="90" t="s">
        <v>52</v>
      </c>
      <c r="G27" s="44"/>
      <c r="H27" s="44"/>
      <c r="I27" s="86">
        <v>3000</v>
      </c>
      <c r="J27" s="44">
        <v>30</v>
      </c>
      <c r="K27" s="83">
        <f t="shared" ref="K27:K28" si="13">J27*I27</f>
        <v>90000</v>
      </c>
      <c r="L27" s="44">
        <v>0</v>
      </c>
      <c r="M27" s="83">
        <f t="shared" si="2"/>
        <v>0</v>
      </c>
      <c r="N27" s="91">
        <f t="shared" si="3"/>
        <v>90000</v>
      </c>
      <c r="O27" s="92">
        <f t="shared" si="4"/>
        <v>30</v>
      </c>
      <c r="P27" s="93">
        <f t="shared" ref="P27:P28" si="14">O27*I27</f>
        <v>90000</v>
      </c>
      <c r="Q27" s="3"/>
      <c r="W27" s="24"/>
    </row>
    <row r="28" spans="1:23" s="2" customFormat="1" ht="15.5" x14ac:dyDescent="0.3">
      <c r="A28" s="39"/>
      <c r="B28" s="77"/>
      <c r="C28" s="44" t="s">
        <v>188</v>
      </c>
      <c r="D28" s="44"/>
      <c r="E28" s="78" t="s">
        <v>189</v>
      </c>
      <c r="F28" s="90" t="s">
        <v>52</v>
      </c>
      <c r="G28" s="44"/>
      <c r="H28" s="44"/>
      <c r="I28" s="104">
        <v>1500</v>
      </c>
      <c r="J28" s="44">
        <v>30</v>
      </c>
      <c r="K28" s="83">
        <f t="shared" si="13"/>
        <v>45000</v>
      </c>
      <c r="L28" s="44">
        <v>0</v>
      </c>
      <c r="M28" s="83">
        <f t="shared" si="2"/>
        <v>0</v>
      </c>
      <c r="N28" s="91">
        <f t="shared" si="3"/>
        <v>45000</v>
      </c>
      <c r="O28" s="92">
        <f t="shared" si="4"/>
        <v>30</v>
      </c>
      <c r="P28" s="93">
        <f t="shared" si="14"/>
        <v>45000</v>
      </c>
      <c r="Q28" s="3"/>
      <c r="W28" s="24"/>
    </row>
    <row r="29" spans="1:23" s="2" customFormat="1" ht="15.5" x14ac:dyDescent="0.3">
      <c r="A29" s="39"/>
      <c r="B29" s="77">
        <v>2.8</v>
      </c>
      <c r="C29" s="44"/>
      <c r="D29" s="44"/>
      <c r="E29" s="80" t="s">
        <v>190</v>
      </c>
      <c r="F29" s="90"/>
      <c r="G29" s="44"/>
      <c r="H29" s="44"/>
      <c r="I29" s="44"/>
      <c r="J29" s="44"/>
      <c r="K29" s="83">
        <f t="shared" si="9"/>
        <v>0</v>
      </c>
      <c r="L29" s="44"/>
      <c r="M29" s="83">
        <f t="shared" si="2"/>
        <v>0</v>
      </c>
      <c r="N29" s="91">
        <f t="shared" si="3"/>
        <v>0</v>
      </c>
      <c r="O29" s="92">
        <f t="shared" si="4"/>
        <v>0</v>
      </c>
      <c r="P29" s="93">
        <f t="shared" si="8"/>
        <v>0</v>
      </c>
      <c r="Q29" s="3"/>
      <c r="W29" s="24"/>
    </row>
    <row r="30" spans="1:23" s="2" customFormat="1" ht="15.5" x14ac:dyDescent="0.3">
      <c r="A30" s="39"/>
      <c r="B30" s="77"/>
      <c r="C30" s="44" t="s">
        <v>191</v>
      </c>
      <c r="D30" s="44"/>
      <c r="E30" s="78" t="s">
        <v>192</v>
      </c>
      <c r="F30" s="90" t="s">
        <v>52</v>
      </c>
      <c r="G30" s="86">
        <v>10000</v>
      </c>
      <c r="H30" s="44"/>
      <c r="I30" s="44"/>
      <c r="J30" s="44">
        <v>10</v>
      </c>
      <c r="K30" s="83">
        <f>J30*G30</f>
        <v>100000</v>
      </c>
      <c r="L30" s="44">
        <v>5</v>
      </c>
      <c r="M30" s="83">
        <f>L30*G30</f>
        <v>50000</v>
      </c>
      <c r="N30" s="91">
        <f>M30+K30</f>
        <v>150000</v>
      </c>
      <c r="O30" s="92">
        <f>(L30+J30)</f>
        <v>15</v>
      </c>
      <c r="P30" s="93">
        <f>O30*G30</f>
        <v>150000</v>
      </c>
      <c r="Q30" s="3"/>
      <c r="W30" s="24"/>
    </row>
    <row r="31" spans="1:23" s="2" customFormat="1" ht="15.5" x14ac:dyDescent="0.3">
      <c r="A31" s="39"/>
      <c r="B31" s="77"/>
      <c r="C31" s="44" t="s">
        <v>193</v>
      </c>
      <c r="D31" s="44"/>
      <c r="E31" s="78" t="s">
        <v>194</v>
      </c>
      <c r="F31" s="90" t="s">
        <v>52</v>
      </c>
      <c r="G31" s="86">
        <v>50000</v>
      </c>
      <c r="H31" s="44"/>
      <c r="I31" s="44"/>
      <c r="J31" s="44">
        <v>1</v>
      </c>
      <c r="K31" s="83">
        <f>J31*G31</f>
        <v>50000</v>
      </c>
      <c r="L31" s="44">
        <v>0</v>
      </c>
      <c r="M31" s="83">
        <f>L31*G31</f>
        <v>0</v>
      </c>
      <c r="N31" s="91">
        <f t="shared" ref="N31:N38" si="15">M31+K31</f>
        <v>50000</v>
      </c>
      <c r="O31" s="92">
        <f>(L31+J31)</f>
        <v>1</v>
      </c>
      <c r="P31" s="93">
        <f>O31*G31</f>
        <v>50000</v>
      </c>
      <c r="Q31" s="3"/>
      <c r="W31" s="24"/>
    </row>
    <row r="32" spans="1:23" s="2" customFormat="1" ht="15.5" x14ac:dyDescent="0.3">
      <c r="A32" s="39">
        <v>5</v>
      </c>
      <c r="B32" s="77"/>
      <c r="C32" s="44"/>
      <c r="D32" s="44"/>
      <c r="E32" s="80" t="s">
        <v>74</v>
      </c>
      <c r="F32" s="90"/>
      <c r="G32" s="44"/>
      <c r="H32" s="44"/>
      <c r="I32" s="44"/>
      <c r="J32" s="44"/>
      <c r="K32" s="80"/>
      <c r="L32" s="44"/>
      <c r="M32" s="83"/>
      <c r="N32" s="91">
        <f t="shared" si="15"/>
        <v>0</v>
      </c>
      <c r="O32" s="85"/>
      <c r="P32" s="84"/>
      <c r="Q32" s="3"/>
      <c r="W32" s="24"/>
    </row>
    <row r="33" spans="1:23" s="2" customFormat="1" ht="15.5" x14ac:dyDescent="0.3">
      <c r="A33" s="39"/>
      <c r="B33" s="77">
        <v>5.0999999999999996</v>
      </c>
      <c r="C33" s="64"/>
      <c r="D33" s="64"/>
      <c r="E33" s="94" t="s">
        <v>75</v>
      </c>
      <c r="F33" s="88"/>
      <c r="G33" s="87"/>
      <c r="H33" s="87"/>
      <c r="I33" s="87"/>
      <c r="J33" s="87"/>
      <c r="K33" s="83"/>
      <c r="L33" s="87"/>
      <c r="M33" s="83"/>
      <c r="N33" s="91">
        <f t="shared" si="15"/>
        <v>0</v>
      </c>
      <c r="O33" s="95"/>
      <c r="P33" s="88"/>
      <c r="Q33" s="3" t="s">
        <v>195</v>
      </c>
      <c r="R33" s="2">
        <v>2</v>
      </c>
      <c r="W33" s="24"/>
    </row>
    <row r="34" spans="1:23" s="2" customFormat="1" ht="15.5" x14ac:dyDescent="0.3">
      <c r="A34" s="39"/>
      <c r="B34" s="39"/>
      <c r="C34" s="96" t="s">
        <v>77</v>
      </c>
      <c r="D34" s="96"/>
      <c r="E34" s="78" t="s">
        <v>196</v>
      </c>
      <c r="F34" s="82" t="s">
        <v>79</v>
      </c>
      <c r="G34" s="97">
        <v>1800</v>
      </c>
      <c r="H34" s="97"/>
      <c r="I34" s="97"/>
      <c r="J34" s="97">
        <v>12</v>
      </c>
      <c r="K34" s="83">
        <f>J34*G34</f>
        <v>21600</v>
      </c>
      <c r="L34" s="97">
        <v>0</v>
      </c>
      <c r="M34" s="83">
        <f>L34*G34</f>
        <v>0</v>
      </c>
      <c r="N34" s="91">
        <f t="shared" si="15"/>
        <v>21600</v>
      </c>
      <c r="O34" s="92">
        <f>$R$33*(L34+J34)</f>
        <v>24</v>
      </c>
      <c r="P34" s="98">
        <f>G34*O34</f>
        <v>43200</v>
      </c>
      <c r="Q34" s="3"/>
      <c r="W34" s="24"/>
    </row>
    <row r="35" spans="1:23" s="2" customFormat="1" ht="15.5" x14ac:dyDescent="0.3">
      <c r="A35" s="39"/>
      <c r="B35" s="39"/>
      <c r="C35" s="96" t="s">
        <v>80</v>
      </c>
      <c r="D35" s="64"/>
      <c r="E35" s="78" t="s">
        <v>197</v>
      </c>
      <c r="F35" s="82" t="s">
        <v>79</v>
      </c>
      <c r="G35" s="97">
        <v>1800</v>
      </c>
      <c r="H35" s="97"/>
      <c r="I35" s="97"/>
      <c r="J35" s="97">
        <v>12</v>
      </c>
      <c r="K35" s="83">
        <f>J35*G35</f>
        <v>21600</v>
      </c>
      <c r="L35" s="97">
        <v>0</v>
      </c>
      <c r="M35" s="83">
        <f>L35*G35</f>
        <v>0</v>
      </c>
      <c r="N35" s="91">
        <f t="shared" si="15"/>
        <v>21600</v>
      </c>
      <c r="O35" s="92">
        <f>$R$33*(L35+J35)</f>
        <v>24</v>
      </c>
      <c r="P35" s="98">
        <f>G35*O35</f>
        <v>43200</v>
      </c>
      <c r="Q35" s="3"/>
      <c r="W35" s="24"/>
    </row>
    <row r="36" spans="1:23" s="2" customFormat="1" ht="15.5" x14ac:dyDescent="0.3">
      <c r="A36" s="39"/>
      <c r="B36" s="39"/>
      <c r="C36" s="96"/>
      <c r="D36" s="96"/>
      <c r="E36" s="44"/>
      <c r="F36" s="99"/>
      <c r="G36" s="100"/>
      <c r="H36" s="100"/>
      <c r="I36" s="100"/>
      <c r="J36" s="100"/>
      <c r="K36" s="83"/>
      <c r="L36" s="100"/>
      <c r="M36" s="83"/>
      <c r="N36" s="91">
        <f t="shared" si="15"/>
        <v>0</v>
      </c>
      <c r="O36" s="101"/>
      <c r="P36" s="82"/>
      <c r="Q36" s="3"/>
      <c r="W36" s="24"/>
    </row>
    <row r="37" spans="1:23" s="2" customFormat="1" ht="15.5" x14ac:dyDescent="0.3">
      <c r="A37" s="39"/>
      <c r="B37" s="39"/>
      <c r="C37" s="96"/>
      <c r="D37" s="96"/>
      <c r="E37" s="44"/>
      <c r="F37" s="102"/>
      <c r="G37" s="100"/>
      <c r="H37" s="100"/>
      <c r="I37" s="100"/>
      <c r="J37" s="100"/>
      <c r="K37" s="83"/>
      <c r="L37" s="100"/>
      <c r="M37" s="83"/>
      <c r="N37" s="91">
        <f t="shared" si="15"/>
        <v>0</v>
      </c>
      <c r="O37" s="101"/>
      <c r="P37" s="82"/>
      <c r="Q37" s="3"/>
      <c r="W37" s="24"/>
    </row>
    <row r="38" spans="1:23" ht="30" customHeight="1" x14ac:dyDescent="0.3">
      <c r="A38" s="139"/>
      <c r="B38" s="51"/>
      <c r="C38" s="103"/>
      <c r="D38" s="96"/>
      <c r="E38" s="44"/>
      <c r="F38" s="99"/>
      <c r="G38" s="100"/>
      <c r="H38" s="100"/>
      <c r="I38" s="100"/>
      <c r="J38" s="100"/>
      <c r="K38" s="83"/>
      <c r="L38" s="100"/>
      <c r="M38" s="83"/>
      <c r="N38" s="91">
        <f t="shared" si="15"/>
        <v>0</v>
      </c>
      <c r="O38" s="101"/>
      <c r="P38" s="82"/>
      <c r="Q38" s="4"/>
    </row>
    <row r="39" spans="1:23" ht="36.75" customHeight="1" thickBot="1" x14ac:dyDescent="0.35">
      <c r="A39" s="252"/>
      <c r="B39" s="252"/>
      <c r="C39" s="252"/>
      <c r="D39" s="252"/>
      <c r="E39" s="252"/>
      <c r="F39" s="252"/>
      <c r="G39" s="253"/>
      <c r="H39" s="130"/>
      <c r="I39" s="130"/>
      <c r="J39" s="130"/>
      <c r="K39" s="130">
        <f>SUM(K5:K38)</f>
        <v>1248620</v>
      </c>
      <c r="L39" s="130"/>
      <c r="M39" s="130">
        <f>SUM(M5:M38)</f>
        <v>90900</v>
      </c>
      <c r="N39" s="55">
        <f>SUM(N5:N38)</f>
        <v>1339520</v>
      </c>
      <c r="O39" s="30"/>
      <c r="P39" s="31">
        <f>SUM(P5:P38)</f>
        <v>1496540</v>
      </c>
    </row>
    <row r="40" spans="1:23" ht="28.5" thickBot="1" x14ac:dyDescent="0.35">
      <c r="K40" s="79" t="s">
        <v>198</v>
      </c>
      <c r="L40" s="57"/>
      <c r="M40" s="57">
        <f t="shared" ref="M40" si="16">M39*1.17</f>
        <v>106353</v>
      </c>
      <c r="N40" s="57">
        <f>N39*1.17</f>
        <v>1567238.4</v>
      </c>
      <c r="P40" s="31">
        <f>P39*1.17</f>
        <v>1750951.7999999998</v>
      </c>
    </row>
    <row r="41" spans="1:23" s="2" customFormat="1" x14ac:dyDescent="0.3">
      <c r="A41" s="141"/>
      <c r="B41" s="142"/>
      <c r="C41" s="142" t="s">
        <v>149</v>
      </c>
      <c r="N41" s="56"/>
      <c r="Q41" s="3"/>
      <c r="W41" s="24" t="s">
        <v>21</v>
      </c>
    </row>
    <row r="42" spans="1:23" x14ac:dyDescent="0.3">
      <c r="D42" s="1" t="s">
        <v>199</v>
      </c>
      <c r="N42" s="57"/>
    </row>
    <row r="43" spans="1:23" x14ac:dyDescent="0.3">
      <c r="D43" s="1" t="s">
        <v>200</v>
      </c>
    </row>
    <row r="44" spans="1:23" x14ac:dyDescent="0.3">
      <c r="D44" s="1" t="s">
        <v>201</v>
      </c>
    </row>
    <row r="45" spans="1:23" x14ac:dyDescent="0.3">
      <c r="D45" s="1" t="s">
        <v>202</v>
      </c>
    </row>
    <row r="46" spans="1:23" x14ac:dyDescent="0.3">
      <c r="D46" s="1" t="s">
        <v>203</v>
      </c>
    </row>
  </sheetData>
  <mergeCells count="4">
    <mergeCell ref="A1:O1"/>
    <mergeCell ref="A2:O2"/>
    <mergeCell ref="A3:F3"/>
    <mergeCell ref="A39:G39"/>
  </mergeCells>
  <phoneticPr fontId="12" type="noConversion"/>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DC27-B11C-4213-B873-FED31B5722DD}">
  <dimension ref="A1:R26"/>
  <sheetViews>
    <sheetView showGridLines="0" rightToLeft="1" topLeftCell="D8" zoomScale="85" zoomScaleNormal="85" workbookViewId="0">
      <selection activeCell="G21" sqref="G21"/>
    </sheetView>
  </sheetViews>
  <sheetFormatPr defaultRowHeight="14" x14ac:dyDescent="0.3"/>
  <cols>
    <col min="1" max="2" width="6.33203125" customWidth="1"/>
    <col min="3" max="3" width="31.58203125" customWidth="1"/>
    <col min="4" max="5" width="17.33203125" style="1" customWidth="1"/>
    <col min="6" max="6" width="23.58203125" style="1" customWidth="1"/>
    <col min="7" max="7" width="63.33203125" customWidth="1"/>
    <col min="8" max="8" width="13.33203125" customWidth="1"/>
    <col min="9" max="9" width="21.33203125" customWidth="1"/>
    <col min="10" max="10" width="17.33203125" customWidth="1"/>
    <col min="11" max="11" width="14.33203125" customWidth="1"/>
    <col min="12" max="12" width="16.08203125" customWidth="1"/>
    <col min="13" max="13" width="11.33203125" bestFit="1" customWidth="1"/>
  </cols>
  <sheetData>
    <row r="1" spans="1:18" ht="20" x14ac:dyDescent="0.4">
      <c r="A1" s="251"/>
      <c r="B1" s="251"/>
      <c r="C1" s="251"/>
      <c r="D1" s="251"/>
      <c r="E1" s="251"/>
      <c r="F1" s="251"/>
      <c r="G1" s="251"/>
      <c r="H1" s="251"/>
      <c r="I1" s="251"/>
      <c r="J1" s="251"/>
    </row>
    <row r="2" spans="1:18" ht="20" x14ac:dyDescent="0.4">
      <c r="A2" s="251" t="s">
        <v>204</v>
      </c>
      <c r="B2" s="251"/>
      <c r="C2" s="251"/>
      <c r="D2" s="251"/>
      <c r="E2" s="251"/>
      <c r="F2" s="251"/>
      <c r="G2" s="251"/>
      <c r="H2" s="251"/>
      <c r="I2" s="251"/>
      <c r="J2" s="251"/>
    </row>
    <row r="3" spans="1:18" ht="20.5" thickBot="1" x14ac:dyDescent="0.45">
      <c r="A3" s="254" t="s">
        <v>205</v>
      </c>
      <c r="B3" s="254"/>
      <c r="C3" s="254"/>
      <c r="D3" s="254"/>
      <c r="E3" s="254"/>
      <c r="F3" s="254"/>
      <c r="G3" s="254"/>
      <c r="H3" s="254"/>
      <c r="I3" s="10" t="s">
        <v>0</v>
      </c>
      <c r="J3" s="8"/>
      <c r="M3" t="s">
        <v>206</v>
      </c>
      <c r="N3">
        <v>200</v>
      </c>
    </row>
    <row r="4" spans="1:18" s="2" customFormat="1" ht="28" x14ac:dyDescent="0.3">
      <c r="A4" s="5" t="s">
        <v>207</v>
      </c>
      <c r="B4" s="26"/>
      <c r="C4" s="26" t="s">
        <v>2</v>
      </c>
      <c r="D4" s="6" t="s">
        <v>3</v>
      </c>
      <c r="E4" s="6" t="s">
        <v>4</v>
      </c>
      <c r="F4" s="6" t="s">
        <v>5</v>
      </c>
      <c r="G4" s="6" t="s">
        <v>6</v>
      </c>
      <c r="H4" s="6" t="s">
        <v>7</v>
      </c>
      <c r="I4" s="11" t="s">
        <v>8</v>
      </c>
      <c r="J4" s="7" t="s">
        <v>16</v>
      </c>
      <c r="K4" s="7" t="s">
        <v>17</v>
      </c>
      <c r="L4" s="3" t="s">
        <v>18</v>
      </c>
    </row>
    <row r="5" spans="1:18" s="2" customFormat="1" ht="15.5" x14ac:dyDescent="0.3">
      <c r="A5" s="143">
        <v>30</v>
      </c>
      <c r="B5" s="144"/>
      <c r="C5" s="144"/>
      <c r="D5" s="255" t="s">
        <v>208</v>
      </c>
      <c r="E5" s="14" t="s">
        <v>209</v>
      </c>
      <c r="F5" s="14"/>
      <c r="G5" s="15" t="s">
        <v>210</v>
      </c>
      <c r="H5" s="17" t="s">
        <v>25</v>
      </c>
      <c r="I5" s="145">
        <v>0</v>
      </c>
      <c r="J5" s="12">
        <v>1</v>
      </c>
      <c r="K5" s="12">
        <f t="shared" ref="K5:K18" si="0">I5*J5</f>
        <v>0</v>
      </c>
      <c r="L5" s="21">
        <v>600000</v>
      </c>
      <c r="R5" s="24" t="s">
        <v>211</v>
      </c>
    </row>
    <row r="6" spans="1:18" s="2" customFormat="1" ht="27.65" customHeight="1" x14ac:dyDescent="0.3">
      <c r="A6" s="146">
        <v>31</v>
      </c>
      <c r="B6" s="144"/>
      <c r="C6" s="144"/>
      <c r="D6" s="256"/>
      <c r="E6" s="14" t="s">
        <v>209</v>
      </c>
      <c r="F6" s="14"/>
      <c r="G6" s="15" t="s">
        <v>212</v>
      </c>
      <c r="H6" s="17" t="s">
        <v>25</v>
      </c>
      <c r="I6" s="145">
        <v>0</v>
      </c>
      <c r="J6" s="12">
        <v>1</v>
      </c>
      <c r="K6" s="12">
        <f t="shared" si="0"/>
        <v>0</v>
      </c>
      <c r="L6" s="21">
        <v>400000</v>
      </c>
      <c r="R6" s="24" t="s">
        <v>213</v>
      </c>
    </row>
    <row r="7" spans="1:18" s="2" customFormat="1" ht="27.65" customHeight="1" x14ac:dyDescent="0.3">
      <c r="A7" s="146">
        <v>32</v>
      </c>
      <c r="B7" s="144"/>
      <c r="C7" s="144"/>
      <c r="D7" s="256"/>
      <c r="E7" s="14" t="s">
        <v>209</v>
      </c>
      <c r="F7" s="14"/>
      <c r="G7" s="15" t="s">
        <v>214</v>
      </c>
      <c r="H7" s="17" t="s">
        <v>25</v>
      </c>
      <c r="I7" s="145">
        <v>0</v>
      </c>
      <c r="J7" s="12"/>
      <c r="K7" s="12"/>
      <c r="L7" s="3" t="s">
        <v>215</v>
      </c>
    </row>
    <row r="8" spans="1:18" s="2" customFormat="1" ht="27.65" customHeight="1" x14ac:dyDescent="0.3">
      <c r="A8" s="143">
        <v>33</v>
      </c>
      <c r="B8" s="144"/>
      <c r="C8" s="144"/>
      <c r="D8" s="256"/>
      <c r="E8" s="14" t="s">
        <v>209</v>
      </c>
      <c r="F8" s="14"/>
      <c r="G8" s="15" t="s">
        <v>216</v>
      </c>
      <c r="H8" s="17" t="s">
        <v>25</v>
      </c>
      <c r="I8" s="145">
        <v>0</v>
      </c>
      <c r="J8" s="12"/>
      <c r="K8" s="12"/>
      <c r="L8" s="3" t="s">
        <v>215</v>
      </c>
    </row>
    <row r="9" spans="1:18" s="2" customFormat="1" ht="27.65" customHeight="1" x14ac:dyDescent="0.3">
      <c r="A9" s="143">
        <v>34</v>
      </c>
      <c r="B9" s="144"/>
      <c r="C9" s="144"/>
      <c r="D9" s="256"/>
      <c r="E9" s="14" t="s">
        <v>209</v>
      </c>
      <c r="F9" s="14"/>
      <c r="G9" s="20" t="s">
        <v>217</v>
      </c>
      <c r="H9" s="17" t="s">
        <v>79</v>
      </c>
      <c r="I9" s="147">
        <v>0</v>
      </c>
      <c r="J9" s="12">
        <v>24</v>
      </c>
      <c r="K9" s="12">
        <f t="shared" si="0"/>
        <v>0</v>
      </c>
      <c r="L9" s="21">
        <v>36000</v>
      </c>
    </row>
    <row r="10" spans="1:18" s="2" customFormat="1" ht="27.65" customHeight="1" x14ac:dyDescent="0.3">
      <c r="A10" s="146">
        <v>35</v>
      </c>
      <c r="B10" s="141"/>
      <c r="C10" s="141"/>
      <c r="D10" s="257"/>
      <c r="E10" s="14" t="s">
        <v>209</v>
      </c>
      <c r="F10" s="14"/>
      <c r="G10" s="15" t="s">
        <v>218</v>
      </c>
      <c r="H10" s="17" t="s">
        <v>79</v>
      </c>
      <c r="I10" s="147">
        <v>0</v>
      </c>
      <c r="J10" s="12">
        <v>12</v>
      </c>
      <c r="K10" s="12">
        <f t="shared" si="0"/>
        <v>0</v>
      </c>
      <c r="L10" s="21">
        <v>18000</v>
      </c>
    </row>
    <row r="11" spans="1:18" s="2" customFormat="1" ht="15.5" x14ac:dyDescent="0.3">
      <c r="A11" s="146">
        <v>36</v>
      </c>
      <c r="B11" s="148"/>
      <c r="C11" s="148"/>
      <c r="D11" s="18" t="s">
        <v>219</v>
      </c>
      <c r="E11" s="14" t="s">
        <v>209</v>
      </c>
      <c r="F11" s="14"/>
      <c r="G11" s="15"/>
      <c r="H11" s="17"/>
      <c r="I11" s="147"/>
      <c r="J11" s="12"/>
      <c r="K11" s="12">
        <f t="shared" si="0"/>
        <v>0</v>
      </c>
      <c r="L11" s="3"/>
    </row>
    <row r="12" spans="1:18" s="2" customFormat="1" ht="15.5" x14ac:dyDescent="0.3">
      <c r="A12" s="143">
        <v>46</v>
      </c>
      <c r="B12" s="144"/>
      <c r="C12" s="144"/>
      <c r="D12" s="22" t="s">
        <v>58</v>
      </c>
      <c r="E12" s="14" t="s">
        <v>209</v>
      </c>
      <c r="F12" s="14"/>
      <c r="G12" s="15" t="s">
        <v>220</v>
      </c>
      <c r="H12" s="17" t="s">
        <v>25</v>
      </c>
      <c r="I12" s="145">
        <v>0</v>
      </c>
      <c r="J12" s="12">
        <v>1</v>
      </c>
      <c r="K12" s="12">
        <f t="shared" si="0"/>
        <v>0</v>
      </c>
      <c r="L12" s="21">
        <v>200000</v>
      </c>
    </row>
    <row r="13" spans="1:18" s="2" customFormat="1" ht="15.5" x14ac:dyDescent="0.3">
      <c r="A13" s="143">
        <v>49</v>
      </c>
      <c r="B13" s="144"/>
      <c r="C13" s="144"/>
      <c r="D13" s="261" t="s">
        <v>221</v>
      </c>
      <c r="E13" s="14" t="s">
        <v>209</v>
      </c>
      <c r="F13" s="14"/>
      <c r="G13" s="20" t="s">
        <v>222</v>
      </c>
      <c r="H13" s="17" t="s">
        <v>25</v>
      </c>
      <c r="I13" s="147">
        <v>0</v>
      </c>
      <c r="J13" s="12">
        <v>1</v>
      </c>
      <c r="K13" s="12">
        <f t="shared" si="0"/>
        <v>0</v>
      </c>
      <c r="L13" s="3" t="s">
        <v>215</v>
      </c>
    </row>
    <row r="14" spans="1:18" s="2" customFormat="1" ht="15.5" x14ac:dyDescent="0.3">
      <c r="A14" s="143">
        <v>50</v>
      </c>
      <c r="B14" s="144"/>
      <c r="C14" s="144"/>
      <c r="D14" s="262"/>
      <c r="E14" s="14" t="s">
        <v>209</v>
      </c>
      <c r="F14" s="14"/>
      <c r="G14" s="20" t="s">
        <v>223</v>
      </c>
      <c r="H14" s="17" t="s">
        <v>79</v>
      </c>
      <c r="I14" s="145">
        <v>0</v>
      </c>
      <c r="J14" s="12">
        <v>12</v>
      </c>
      <c r="K14" s="12">
        <f t="shared" si="0"/>
        <v>0</v>
      </c>
      <c r="L14" s="3" t="s">
        <v>215</v>
      </c>
    </row>
    <row r="15" spans="1:18" s="2" customFormat="1" ht="15.5" x14ac:dyDescent="0.3">
      <c r="A15" s="146">
        <v>51</v>
      </c>
      <c r="B15" s="144"/>
      <c r="C15" s="144"/>
      <c r="D15" s="262"/>
      <c r="E15" s="14" t="s">
        <v>209</v>
      </c>
      <c r="F15" s="14"/>
      <c r="G15" s="20" t="s">
        <v>224</v>
      </c>
      <c r="H15" s="17" t="s">
        <v>25</v>
      </c>
      <c r="I15" s="147">
        <v>0</v>
      </c>
      <c r="J15" s="12">
        <v>1</v>
      </c>
      <c r="K15" s="12">
        <f t="shared" si="0"/>
        <v>0</v>
      </c>
      <c r="L15" s="3" t="s">
        <v>215</v>
      </c>
    </row>
    <row r="16" spans="1:18" s="2" customFormat="1" ht="15.5" x14ac:dyDescent="0.3">
      <c r="A16" s="146">
        <v>52</v>
      </c>
      <c r="B16" s="144"/>
      <c r="C16" s="144"/>
      <c r="D16" s="262"/>
      <c r="E16" s="14" t="s">
        <v>209</v>
      </c>
      <c r="F16" s="14"/>
      <c r="G16" s="20" t="s">
        <v>225</v>
      </c>
      <c r="H16" s="17" t="s">
        <v>79</v>
      </c>
      <c r="I16" s="145">
        <v>0</v>
      </c>
      <c r="J16" s="12">
        <v>12</v>
      </c>
      <c r="K16" s="12">
        <f t="shared" si="0"/>
        <v>0</v>
      </c>
      <c r="L16" s="3" t="s">
        <v>215</v>
      </c>
    </row>
    <row r="17" spans="1:12" s="2" customFormat="1" ht="31" x14ac:dyDescent="0.3">
      <c r="A17" s="143">
        <v>53</v>
      </c>
      <c r="B17" s="141"/>
      <c r="C17" s="141"/>
      <c r="D17" s="263"/>
      <c r="E17" s="14" t="s">
        <v>209</v>
      </c>
      <c r="F17" s="14"/>
      <c r="G17" s="15" t="s">
        <v>226</v>
      </c>
      <c r="H17" s="17" t="s">
        <v>25</v>
      </c>
      <c r="I17" s="147">
        <v>0</v>
      </c>
      <c r="J17" s="12">
        <v>1</v>
      </c>
      <c r="K17" s="12">
        <f t="shared" si="0"/>
        <v>0</v>
      </c>
      <c r="L17" s="3"/>
    </row>
    <row r="18" spans="1:12" s="2" customFormat="1" ht="15.5" x14ac:dyDescent="0.3">
      <c r="A18" s="143">
        <v>54</v>
      </c>
      <c r="B18" s="141"/>
      <c r="C18" s="141"/>
      <c r="D18" s="19" t="s">
        <v>227</v>
      </c>
      <c r="E18" s="14" t="s">
        <v>209</v>
      </c>
      <c r="F18" s="14"/>
      <c r="G18" s="23" t="s">
        <v>228</v>
      </c>
      <c r="H18" s="17" t="s">
        <v>25</v>
      </c>
      <c r="I18" s="145">
        <v>100000</v>
      </c>
      <c r="J18" s="12">
        <v>1</v>
      </c>
      <c r="K18" s="12">
        <f t="shared" si="0"/>
        <v>100000</v>
      </c>
      <c r="L18" s="21">
        <v>200000</v>
      </c>
    </row>
    <row r="19" spans="1:12" ht="30" customHeight="1" x14ac:dyDescent="0.3">
      <c r="A19" s="146">
        <v>71</v>
      </c>
      <c r="B19" s="149"/>
      <c r="C19" s="149"/>
      <c r="D19" s="264" t="s">
        <v>229</v>
      </c>
      <c r="E19" s="16" t="s">
        <v>209</v>
      </c>
      <c r="F19" s="14"/>
      <c r="G19" s="15" t="s">
        <v>230</v>
      </c>
      <c r="H19" s="17" t="s">
        <v>52</v>
      </c>
      <c r="I19" s="145">
        <v>10000</v>
      </c>
      <c r="J19" s="12">
        <v>7</v>
      </c>
      <c r="K19" s="12">
        <f t="shared" ref="K19:K25" si="1">I19*J19</f>
        <v>70000</v>
      </c>
      <c r="L19" s="4"/>
    </row>
    <row r="20" spans="1:12" ht="30" customHeight="1" x14ac:dyDescent="0.3">
      <c r="A20" s="146">
        <v>72</v>
      </c>
      <c r="B20" s="144"/>
      <c r="C20" s="144"/>
      <c r="D20" s="265"/>
      <c r="E20" s="16" t="s">
        <v>209</v>
      </c>
      <c r="F20" s="14"/>
      <c r="G20" s="15" t="s">
        <v>231</v>
      </c>
      <c r="H20" s="17" t="s">
        <v>52</v>
      </c>
      <c r="I20" s="147">
        <v>7000</v>
      </c>
      <c r="J20" s="12">
        <v>5</v>
      </c>
      <c r="K20" s="12">
        <f t="shared" si="1"/>
        <v>35000</v>
      </c>
      <c r="L20" s="4"/>
    </row>
    <row r="21" spans="1:12" ht="30" customHeight="1" x14ac:dyDescent="0.3">
      <c r="A21" s="143">
        <v>73</v>
      </c>
      <c r="B21" s="141"/>
      <c r="C21" s="141"/>
      <c r="D21" s="266"/>
      <c r="E21" s="16" t="s">
        <v>209</v>
      </c>
      <c r="F21" s="14"/>
      <c r="G21" s="15" t="s">
        <v>232</v>
      </c>
      <c r="H21" s="17" t="s">
        <v>52</v>
      </c>
      <c r="I21" s="147">
        <v>1500</v>
      </c>
      <c r="J21" s="12">
        <v>5</v>
      </c>
      <c r="K21" s="12">
        <f t="shared" si="1"/>
        <v>7500</v>
      </c>
      <c r="L21" s="4"/>
    </row>
    <row r="22" spans="1:12" ht="30" customHeight="1" x14ac:dyDescent="0.3">
      <c r="A22" s="143">
        <v>74</v>
      </c>
      <c r="B22" s="144"/>
      <c r="C22" s="144"/>
      <c r="D22" s="267" t="s">
        <v>161</v>
      </c>
      <c r="E22" s="16" t="s">
        <v>209</v>
      </c>
      <c r="F22" s="14"/>
      <c r="G22" s="20" t="s">
        <v>233</v>
      </c>
      <c r="H22" s="17" t="s">
        <v>52</v>
      </c>
      <c r="I22" s="147">
        <v>1000</v>
      </c>
      <c r="J22" s="12">
        <v>10</v>
      </c>
      <c r="K22" s="12">
        <f t="shared" si="1"/>
        <v>10000</v>
      </c>
      <c r="L22" s="4"/>
    </row>
    <row r="23" spans="1:12" ht="30" customHeight="1" x14ac:dyDescent="0.3">
      <c r="A23" s="143"/>
      <c r="B23" s="144"/>
      <c r="C23" s="144"/>
      <c r="D23" s="268"/>
      <c r="E23" s="16" t="s">
        <v>149</v>
      </c>
      <c r="F23" s="14">
        <v>15</v>
      </c>
      <c r="G23" s="15" t="s">
        <v>234</v>
      </c>
      <c r="H23" s="17" t="s">
        <v>235</v>
      </c>
      <c r="I23" s="147">
        <v>2000</v>
      </c>
      <c r="J23" s="12">
        <v>1</v>
      </c>
      <c r="K23" s="12">
        <f t="shared" si="1"/>
        <v>2000</v>
      </c>
      <c r="L23" s="4"/>
    </row>
    <row r="24" spans="1:12" ht="30" customHeight="1" x14ac:dyDescent="0.3">
      <c r="A24" s="143"/>
      <c r="B24" s="144"/>
      <c r="C24" s="144"/>
      <c r="D24" s="268"/>
      <c r="E24" s="16" t="s">
        <v>209</v>
      </c>
      <c r="F24" s="14">
        <v>15</v>
      </c>
      <c r="G24" s="15" t="s">
        <v>236</v>
      </c>
      <c r="H24" s="17" t="s">
        <v>237</v>
      </c>
      <c r="I24" s="147">
        <v>4500</v>
      </c>
      <c r="J24" s="12">
        <v>1</v>
      </c>
      <c r="K24" s="12">
        <f t="shared" si="1"/>
        <v>4500</v>
      </c>
      <c r="L24" s="4"/>
    </row>
    <row r="25" spans="1:12" ht="31.4" customHeight="1" thickBot="1" x14ac:dyDescent="0.35">
      <c r="A25" s="143"/>
      <c r="B25" s="141"/>
      <c r="C25" s="141"/>
      <c r="D25" s="269"/>
      <c r="E25" s="16" t="s">
        <v>209</v>
      </c>
      <c r="F25" s="14">
        <v>15</v>
      </c>
      <c r="G25" s="15" t="s">
        <v>238</v>
      </c>
      <c r="H25" s="17" t="s">
        <v>237</v>
      </c>
      <c r="I25" s="147">
        <v>2500</v>
      </c>
      <c r="J25" s="12">
        <v>5</v>
      </c>
      <c r="K25" s="12">
        <f t="shared" si="1"/>
        <v>12500</v>
      </c>
      <c r="L25" s="4"/>
    </row>
    <row r="26" spans="1:12" ht="36.75" customHeight="1" thickBot="1" x14ac:dyDescent="0.35">
      <c r="A26" s="258" t="s">
        <v>239</v>
      </c>
      <c r="B26" s="259"/>
      <c r="C26" s="259"/>
      <c r="D26" s="259"/>
      <c r="E26" s="259"/>
      <c r="F26" s="259"/>
      <c r="G26" s="259"/>
      <c r="H26" s="259"/>
      <c r="I26" s="260"/>
      <c r="J26" s="13"/>
      <c r="K26" s="9">
        <f>SUM(K5:K25)</f>
        <v>241500</v>
      </c>
    </row>
  </sheetData>
  <autoFilter ref="A4:K26" xr:uid="{00000000-0001-0000-0000-000000000000}"/>
  <mergeCells count="8">
    <mergeCell ref="A1:J1"/>
    <mergeCell ref="A2:J2"/>
    <mergeCell ref="A3:H3"/>
    <mergeCell ref="D5:D10"/>
    <mergeCell ref="A26:I26"/>
    <mergeCell ref="D13:D17"/>
    <mergeCell ref="D19:D21"/>
    <mergeCell ref="D22:D25"/>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C7D2-AF46-4026-A949-9A8A013960AD}">
  <dimension ref="C3:H15"/>
  <sheetViews>
    <sheetView rightToLeft="1" workbookViewId="0">
      <selection activeCell="C18" sqref="C18:H30"/>
    </sheetView>
  </sheetViews>
  <sheetFormatPr defaultColWidth="9.08203125" defaultRowHeight="14" x14ac:dyDescent="0.3"/>
  <cols>
    <col min="1" max="1" width="9.08203125" style="24" customWidth="1"/>
    <col min="2" max="2" width="9.08203125" style="24"/>
    <col min="3" max="3" width="43" style="24" bestFit="1" customWidth="1"/>
    <col min="4" max="4" width="18.58203125" style="24" bestFit="1" customWidth="1"/>
    <col min="5" max="5" width="9.08203125" style="24"/>
    <col min="6" max="6" width="35.58203125" style="24" bestFit="1" customWidth="1"/>
    <col min="7" max="7" width="12.33203125" style="24" bestFit="1" customWidth="1"/>
    <col min="8" max="8" width="34.33203125" style="24" bestFit="1" customWidth="1"/>
    <col min="9" max="16384" width="9.08203125" style="24"/>
  </cols>
  <sheetData>
    <row r="3" spans="3:8" x14ac:dyDescent="0.3">
      <c r="C3" s="150" t="s">
        <v>240</v>
      </c>
      <c r="D3" s="150" t="s">
        <v>241</v>
      </c>
      <c r="E3" s="150" t="s">
        <v>242</v>
      </c>
      <c r="F3" s="150" t="s">
        <v>243</v>
      </c>
      <c r="G3" s="150" t="s">
        <v>244</v>
      </c>
      <c r="H3" s="150" t="s">
        <v>245</v>
      </c>
    </row>
    <row r="5" spans="3:8" x14ac:dyDescent="0.3">
      <c r="D5" s="24">
        <f>E5</f>
        <v>3</v>
      </c>
      <c r="E5" s="151">
        <v>3</v>
      </c>
      <c r="F5" s="150" t="s">
        <v>246</v>
      </c>
      <c r="G5" s="150" t="s">
        <v>247</v>
      </c>
      <c r="H5" s="150" t="s">
        <v>248</v>
      </c>
    </row>
    <row r="6" spans="3:8" x14ac:dyDescent="0.3">
      <c r="D6" s="24">
        <f>D5+E6</f>
        <v>4</v>
      </c>
      <c r="E6" s="24">
        <v>1</v>
      </c>
      <c r="F6" s="25">
        <v>0.1</v>
      </c>
      <c r="G6" s="150" t="s">
        <v>249</v>
      </c>
      <c r="H6" s="150" t="s">
        <v>250</v>
      </c>
    </row>
    <row r="7" spans="3:8" x14ac:dyDescent="0.3">
      <c r="D7" s="24">
        <f t="shared" ref="D7:D11" si="0">D6+E7</f>
        <v>6</v>
      </c>
      <c r="E7" s="24">
        <v>2</v>
      </c>
      <c r="F7" s="25">
        <v>0.1</v>
      </c>
      <c r="G7" s="150" t="s">
        <v>249</v>
      </c>
      <c r="H7" s="150" t="s">
        <v>251</v>
      </c>
    </row>
    <row r="8" spans="3:8" x14ac:dyDescent="0.3">
      <c r="D8" s="24">
        <f t="shared" si="0"/>
        <v>7</v>
      </c>
      <c r="E8" s="24">
        <v>1</v>
      </c>
      <c r="F8" s="25">
        <v>0.1</v>
      </c>
      <c r="G8" s="24" t="s">
        <v>249</v>
      </c>
      <c r="H8" s="150" t="s">
        <v>252</v>
      </c>
    </row>
    <row r="9" spans="3:8" x14ac:dyDescent="0.3">
      <c r="D9" s="24">
        <f t="shared" si="0"/>
        <v>9</v>
      </c>
      <c r="E9" s="24">
        <v>2</v>
      </c>
      <c r="F9" s="25">
        <v>0.15</v>
      </c>
      <c r="G9" s="24" t="s">
        <v>249</v>
      </c>
      <c r="H9" s="150" t="s">
        <v>253</v>
      </c>
    </row>
    <row r="10" spans="3:8" x14ac:dyDescent="0.3">
      <c r="D10" s="24">
        <f t="shared" si="0"/>
        <v>11</v>
      </c>
      <c r="E10" s="24">
        <v>2</v>
      </c>
      <c r="F10" s="25">
        <v>0.35</v>
      </c>
      <c r="G10" s="24" t="s">
        <v>249</v>
      </c>
      <c r="H10" s="150" t="s">
        <v>254</v>
      </c>
    </row>
    <row r="11" spans="3:8" x14ac:dyDescent="0.3">
      <c r="D11" s="24">
        <f t="shared" si="0"/>
        <v>17</v>
      </c>
      <c r="E11" s="24">
        <v>6</v>
      </c>
      <c r="F11" s="25">
        <v>0.2</v>
      </c>
      <c r="G11" s="24" t="s">
        <v>249</v>
      </c>
      <c r="H11" s="150" t="s">
        <v>255</v>
      </c>
    </row>
    <row r="12" spans="3:8" x14ac:dyDescent="0.3">
      <c r="C12" s="150" t="s">
        <v>256</v>
      </c>
      <c r="F12" s="25">
        <v>1</v>
      </c>
      <c r="G12" s="150" t="s">
        <v>257</v>
      </c>
      <c r="H12" s="150" t="s">
        <v>258</v>
      </c>
    </row>
    <row r="13" spans="3:8" x14ac:dyDescent="0.3">
      <c r="C13" s="150" t="s">
        <v>259</v>
      </c>
      <c r="D13" s="24">
        <f>D10+E13</f>
        <v>15</v>
      </c>
      <c r="E13" s="24">
        <v>4</v>
      </c>
      <c r="F13" s="25">
        <v>1</v>
      </c>
      <c r="G13" s="150" t="s">
        <v>260</v>
      </c>
      <c r="H13" s="150" t="s">
        <v>261</v>
      </c>
    </row>
    <row r="14" spans="3:8" x14ac:dyDescent="0.3">
      <c r="C14" s="150" t="s">
        <v>256</v>
      </c>
      <c r="F14" s="25">
        <v>1</v>
      </c>
      <c r="G14" s="150" t="s">
        <v>262</v>
      </c>
      <c r="H14" s="150" t="s">
        <v>263</v>
      </c>
    </row>
    <row r="15" spans="3:8" x14ac:dyDescent="0.3">
      <c r="C15" s="150" t="s">
        <v>256</v>
      </c>
      <c r="F15" s="25">
        <v>1</v>
      </c>
      <c r="G15" s="150" t="s">
        <v>264</v>
      </c>
      <c r="H15" s="150" t="s">
        <v>265</v>
      </c>
    </row>
  </sheetData>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F9F8B-7C12-47A8-A3FB-0DF313B975F2}">
  <dimension ref="B2:O69"/>
  <sheetViews>
    <sheetView tabSelected="1" topLeftCell="E1" zoomScale="70" zoomScaleNormal="70" workbookViewId="0">
      <selection activeCell="J36" sqref="J36"/>
    </sheetView>
  </sheetViews>
  <sheetFormatPr defaultColWidth="8.58203125" defaultRowHeight="14" x14ac:dyDescent="0.3"/>
  <cols>
    <col min="1" max="1" width="8.58203125" style="112"/>
    <col min="2" max="2" width="9.83203125" style="116" customWidth="1"/>
    <col min="3" max="3" width="8.58203125" style="116"/>
    <col min="4" max="4" width="17.33203125" style="112" customWidth="1"/>
    <col min="5" max="5" width="67.25" style="112" customWidth="1"/>
    <col min="6" max="7" width="11.75" style="112" customWidth="1"/>
    <col min="8" max="8" width="12" style="112" customWidth="1"/>
    <col min="9" max="9" width="11.33203125" style="170" hidden="1" customWidth="1"/>
    <col min="10" max="10" width="27.08203125" style="112" customWidth="1"/>
    <col min="11" max="11" width="16.5" style="112" customWidth="1"/>
    <col min="12" max="12" width="4.58203125" style="112" customWidth="1"/>
    <col min="13" max="13" width="21.08203125" style="112" customWidth="1"/>
    <col min="14" max="14" width="21.25" style="112" customWidth="1"/>
    <col min="15" max="16384" width="8.58203125" style="112"/>
  </cols>
  <sheetData>
    <row r="2" spans="2:15" ht="50.15" customHeight="1" x14ac:dyDescent="0.3">
      <c r="B2" s="236" t="s">
        <v>331</v>
      </c>
      <c r="C2" s="236"/>
      <c r="D2" s="236"/>
      <c r="E2" s="236"/>
    </row>
    <row r="3" spans="2:15" ht="14.5" thickBot="1" x14ac:dyDescent="0.35">
      <c r="C3" s="116" t="s">
        <v>300</v>
      </c>
    </row>
    <row r="4" spans="2:15" s="189" customFormat="1" ht="17.5" customHeight="1" x14ac:dyDescent="0.3">
      <c r="B4" s="190"/>
      <c r="C4" s="244" t="s">
        <v>266</v>
      </c>
      <c r="D4" s="191" t="s">
        <v>267</v>
      </c>
      <c r="E4" s="240" t="s">
        <v>268</v>
      </c>
      <c r="F4" s="240"/>
      <c r="G4" s="240"/>
      <c r="H4" s="241"/>
      <c r="I4" s="192"/>
    </row>
    <row r="5" spans="2:15" s="189" customFormat="1" ht="13.5" thickBot="1" x14ac:dyDescent="0.35">
      <c r="B5" s="190"/>
      <c r="C5" s="244"/>
      <c r="D5" s="195" t="s">
        <v>269</v>
      </c>
      <c r="E5" s="242" t="s">
        <v>270</v>
      </c>
      <c r="F5" s="242"/>
      <c r="G5" s="242"/>
      <c r="H5" s="243"/>
      <c r="I5" s="193"/>
      <c r="J5" s="194"/>
      <c r="M5" s="194"/>
    </row>
    <row r="6" spans="2:15" ht="23" thickBot="1" x14ac:dyDescent="0.35">
      <c r="E6" s="113"/>
      <c r="F6" s="113"/>
      <c r="G6" s="113"/>
      <c r="H6" s="113"/>
      <c r="I6" s="171"/>
      <c r="L6" s="189"/>
      <c r="M6" s="199"/>
    </row>
    <row r="7" spans="2:15" ht="89.5" customHeight="1" thickBot="1" x14ac:dyDescent="0.35">
      <c r="B7" s="200" t="s">
        <v>307</v>
      </c>
      <c r="C7" s="201" t="s">
        <v>308</v>
      </c>
      <c r="D7" s="201" t="s">
        <v>271</v>
      </c>
      <c r="E7" s="201" t="s">
        <v>272</v>
      </c>
      <c r="F7" s="201" t="s">
        <v>273</v>
      </c>
      <c r="G7" s="201" t="s">
        <v>314</v>
      </c>
      <c r="H7" s="201" t="s">
        <v>274</v>
      </c>
      <c r="I7" s="202" t="s">
        <v>275</v>
      </c>
      <c r="J7" s="201" t="s">
        <v>326</v>
      </c>
      <c r="K7" s="203" t="s">
        <v>269</v>
      </c>
      <c r="L7" s="189"/>
      <c r="M7" s="203" t="s">
        <v>330</v>
      </c>
      <c r="O7" s="129"/>
    </row>
    <row r="8" spans="2:15" ht="35.15" customHeight="1" thickBot="1" x14ac:dyDescent="0.35">
      <c r="B8" s="207">
        <v>1</v>
      </c>
      <c r="C8" s="247" t="s">
        <v>276</v>
      </c>
      <c r="D8" s="248"/>
      <c r="E8" s="248"/>
      <c r="F8" s="248"/>
      <c r="G8" s="248"/>
      <c r="H8" s="248"/>
      <c r="I8" s="248"/>
      <c r="J8" s="248"/>
      <c r="K8" s="249"/>
      <c r="L8" s="189"/>
    </row>
    <row r="9" spans="2:15" ht="17.149999999999999" hidden="1" customHeight="1" x14ac:dyDescent="0.3">
      <c r="B9" s="237">
        <v>1</v>
      </c>
      <c r="C9" s="209">
        <v>1.1000000000000001</v>
      </c>
      <c r="D9" s="210"/>
      <c r="E9" s="211" t="s">
        <v>323</v>
      </c>
      <c r="F9" s="183" t="s">
        <v>277</v>
      </c>
      <c r="G9" s="212">
        <v>1</v>
      </c>
      <c r="H9" s="213">
        <v>1</v>
      </c>
      <c r="I9" s="185">
        <v>1</v>
      </c>
      <c r="J9" s="214">
        <v>1</v>
      </c>
      <c r="K9" s="215"/>
      <c r="L9" s="189"/>
      <c r="M9" s="186"/>
    </row>
    <row r="10" spans="2:15" ht="17.149999999999999" hidden="1" customHeight="1" thickBot="1" x14ac:dyDescent="0.35">
      <c r="B10" s="238"/>
      <c r="C10" s="163">
        <v>1.2</v>
      </c>
      <c r="D10" s="164" t="s">
        <v>320</v>
      </c>
      <c r="E10" s="178" t="s">
        <v>315</v>
      </c>
      <c r="F10" s="108" t="s">
        <v>277</v>
      </c>
      <c r="G10" s="167">
        <v>1</v>
      </c>
      <c r="H10" s="165">
        <v>1</v>
      </c>
      <c r="I10" s="172">
        <v>1</v>
      </c>
      <c r="J10" s="166">
        <v>1</v>
      </c>
      <c r="K10" s="186"/>
      <c r="L10" s="189"/>
      <c r="M10" s="186"/>
    </row>
    <row r="11" spans="2:15" ht="17.149999999999999" hidden="1" customHeight="1" thickBot="1" x14ac:dyDescent="0.35">
      <c r="B11" s="238"/>
      <c r="C11" s="163">
        <v>1.3</v>
      </c>
      <c r="D11" s="164" t="s">
        <v>320</v>
      </c>
      <c r="E11" s="178" t="s">
        <v>316</v>
      </c>
      <c r="F11" s="108" t="s">
        <v>277</v>
      </c>
      <c r="G11" s="167">
        <v>1</v>
      </c>
      <c r="H11" s="165">
        <v>1</v>
      </c>
      <c r="I11" s="172">
        <v>1</v>
      </c>
      <c r="J11" s="166">
        <v>1</v>
      </c>
      <c r="K11" s="186"/>
      <c r="L11" s="189"/>
      <c r="M11" s="186"/>
    </row>
    <row r="12" spans="2:15" ht="17.149999999999999" hidden="1" customHeight="1" thickBot="1" x14ac:dyDescent="0.35">
      <c r="B12" s="238"/>
      <c r="C12" s="163">
        <v>1.4</v>
      </c>
      <c r="D12" s="164" t="s">
        <v>320</v>
      </c>
      <c r="E12" s="178" t="s">
        <v>317</v>
      </c>
      <c r="F12" s="108" t="s">
        <v>277</v>
      </c>
      <c r="G12" s="167">
        <v>1</v>
      </c>
      <c r="H12" s="165">
        <v>1</v>
      </c>
      <c r="I12" s="172">
        <v>1</v>
      </c>
      <c r="J12" s="166">
        <v>1</v>
      </c>
      <c r="K12" s="186"/>
      <c r="L12" s="189"/>
      <c r="M12" s="186"/>
    </row>
    <row r="13" spans="2:15" ht="17.149999999999999" hidden="1" customHeight="1" thickBot="1" x14ac:dyDescent="0.35">
      <c r="B13" s="238"/>
      <c r="C13" s="163">
        <v>1.5</v>
      </c>
      <c r="D13" s="164" t="s">
        <v>320</v>
      </c>
      <c r="E13" s="178" t="s">
        <v>318</v>
      </c>
      <c r="F13" s="108" t="s">
        <v>277</v>
      </c>
      <c r="G13" s="167">
        <v>1</v>
      </c>
      <c r="H13" s="165">
        <v>1</v>
      </c>
      <c r="I13" s="172">
        <v>1</v>
      </c>
      <c r="J13" s="166">
        <v>1</v>
      </c>
      <c r="K13" s="186"/>
      <c r="L13" s="189"/>
      <c r="M13" s="186"/>
    </row>
    <row r="14" spans="2:15" ht="17.149999999999999" hidden="1" customHeight="1" thickBot="1" x14ac:dyDescent="0.35">
      <c r="B14" s="238"/>
      <c r="C14" s="163">
        <v>1.6</v>
      </c>
      <c r="D14" s="164" t="s">
        <v>320</v>
      </c>
      <c r="E14" s="178" t="s">
        <v>319</v>
      </c>
      <c r="F14" s="108" t="s">
        <v>277</v>
      </c>
      <c r="G14" s="167">
        <v>1</v>
      </c>
      <c r="H14" s="165">
        <v>1</v>
      </c>
      <c r="I14" s="172">
        <v>1</v>
      </c>
      <c r="J14" s="166">
        <v>1</v>
      </c>
      <c r="K14" s="186"/>
      <c r="L14" s="189"/>
      <c r="M14" s="186"/>
    </row>
    <row r="15" spans="2:15" ht="17.149999999999999" hidden="1" customHeight="1" thickBot="1" x14ac:dyDescent="0.35">
      <c r="B15" s="238"/>
      <c r="C15" s="163">
        <v>1.7</v>
      </c>
      <c r="D15" s="164" t="s">
        <v>322</v>
      </c>
      <c r="E15" s="178" t="s">
        <v>321</v>
      </c>
      <c r="F15" s="108" t="s">
        <v>277</v>
      </c>
      <c r="G15" s="167">
        <v>1</v>
      </c>
      <c r="H15" s="165">
        <v>1</v>
      </c>
      <c r="I15" s="172">
        <v>1</v>
      </c>
      <c r="J15" s="166">
        <v>1</v>
      </c>
      <c r="K15" s="186"/>
      <c r="L15" s="189"/>
      <c r="M15" s="224"/>
    </row>
    <row r="16" spans="2:15" ht="118.5" customHeight="1" thickBot="1" x14ac:dyDescent="0.35">
      <c r="B16" s="239"/>
      <c r="C16" s="187">
        <v>1.1000000000000001</v>
      </c>
      <c r="D16" s="188" t="s">
        <v>324</v>
      </c>
      <c r="E16" s="156" t="s">
        <v>329</v>
      </c>
      <c r="F16" s="125" t="s">
        <v>277</v>
      </c>
      <c r="G16" s="169">
        <v>1</v>
      </c>
      <c r="H16" s="125">
        <v>1</v>
      </c>
      <c r="I16" s="176">
        <v>1</v>
      </c>
      <c r="J16" s="197"/>
      <c r="K16" s="216"/>
      <c r="L16" s="189"/>
      <c r="M16" s="225">
        <f>$G16*$H16*$J16</f>
        <v>0</v>
      </c>
    </row>
    <row r="17" spans="2:13" ht="35.15" customHeight="1" thickBot="1" x14ac:dyDescent="0.35">
      <c r="B17" s="208">
        <v>2</v>
      </c>
      <c r="C17" s="250" t="s">
        <v>306</v>
      </c>
      <c r="D17" s="250"/>
      <c r="E17" s="250"/>
      <c r="F17" s="250"/>
      <c r="G17" s="250"/>
      <c r="H17" s="250"/>
      <c r="I17" s="250"/>
      <c r="J17" s="250"/>
      <c r="K17" s="250"/>
      <c r="L17" s="189"/>
    </row>
    <row r="18" spans="2:13" ht="49" customHeight="1" x14ac:dyDescent="0.3">
      <c r="B18" s="180">
        <v>2</v>
      </c>
      <c r="C18" s="179">
        <v>2.1</v>
      </c>
      <c r="D18" s="181">
        <v>8.1</v>
      </c>
      <c r="E18" s="182" t="s">
        <v>349</v>
      </c>
      <c r="F18" s="183" t="s">
        <v>277</v>
      </c>
      <c r="G18" s="184">
        <v>0.75</v>
      </c>
      <c r="H18" s="183">
        <v>1</v>
      </c>
      <c r="I18" s="185">
        <v>1</v>
      </c>
      <c r="J18" s="231"/>
      <c r="K18" s="227"/>
      <c r="L18" s="189"/>
      <c r="M18" s="217">
        <f t="shared" ref="M18:M27" si="0">$G18*$H18*$J18</f>
        <v>0</v>
      </c>
    </row>
    <row r="19" spans="2:13" ht="49" customHeight="1" x14ac:dyDescent="0.3">
      <c r="B19" s="131">
        <v>2</v>
      </c>
      <c r="C19" s="115">
        <v>2.2000000000000002</v>
      </c>
      <c r="D19" s="107">
        <v>8.1999999999999993</v>
      </c>
      <c r="E19" s="110" t="s">
        <v>348</v>
      </c>
      <c r="F19" s="108" t="s">
        <v>277</v>
      </c>
      <c r="G19" s="168">
        <v>0.8</v>
      </c>
      <c r="H19" s="108">
        <v>1</v>
      </c>
      <c r="I19" s="172">
        <v>1</v>
      </c>
      <c r="J19" s="232"/>
      <c r="K19" s="228"/>
      <c r="L19" s="189"/>
      <c r="M19" s="218">
        <f t="shared" si="0"/>
        <v>0</v>
      </c>
    </row>
    <row r="20" spans="2:13" ht="49" customHeight="1" x14ac:dyDescent="0.3">
      <c r="B20" s="131">
        <v>2</v>
      </c>
      <c r="C20" s="115">
        <v>2.2999999999999998</v>
      </c>
      <c r="D20" s="107">
        <v>8.3000000000000007</v>
      </c>
      <c r="E20" s="110" t="s">
        <v>365</v>
      </c>
      <c r="F20" s="108" t="s">
        <v>277</v>
      </c>
      <c r="G20" s="168">
        <v>0.85</v>
      </c>
      <c r="H20" s="108">
        <v>1</v>
      </c>
      <c r="I20" s="172">
        <v>1</v>
      </c>
      <c r="J20" s="232"/>
      <c r="K20" s="228"/>
      <c r="L20" s="189"/>
      <c r="M20" s="218">
        <f t="shared" si="0"/>
        <v>0</v>
      </c>
    </row>
    <row r="21" spans="2:13" ht="49" customHeight="1" x14ac:dyDescent="0.3">
      <c r="B21" s="131">
        <v>2</v>
      </c>
      <c r="C21" s="115">
        <v>2.4</v>
      </c>
      <c r="D21" s="107">
        <v>8.4</v>
      </c>
      <c r="E21" s="110" t="s">
        <v>347</v>
      </c>
      <c r="F21" s="108" t="s">
        <v>277</v>
      </c>
      <c r="G21" s="168">
        <v>0.9</v>
      </c>
      <c r="H21" s="108">
        <v>1</v>
      </c>
      <c r="I21" s="172">
        <v>1</v>
      </c>
      <c r="J21" s="232"/>
      <c r="K21" s="228"/>
      <c r="L21" s="189"/>
      <c r="M21" s="218">
        <f t="shared" si="0"/>
        <v>0</v>
      </c>
    </row>
    <row r="22" spans="2:13" ht="49" customHeight="1" x14ac:dyDescent="0.3">
      <c r="B22" s="131">
        <v>2</v>
      </c>
      <c r="C22" s="115">
        <v>2.5</v>
      </c>
      <c r="D22" s="107">
        <v>8.5</v>
      </c>
      <c r="E22" s="110" t="s">
        <v>346</v>
      </c>
      <c r="F22" s="108" t="s">
        <v>277</v>
      </c>
      <c r="G22" s="168">
        <v>0.75</v>
      </c>
      <c r="H22" s="108">
        <v>1</v>
      </c>
      <c r="I22" s="172">
        <v>1</v>
      </c>
      <c r="J22" s="232"/>
      <c r="K22" s="228"/>
      <c r="L22" s="189"/>
      <c r="M22" s="218">
        <f t="shared" si="0"/>
        <v>0</v>
      </c>
    </row>
    <row r="23" spans="2:13" ht="49" customHeight="1" x14ac:dyDescent="0.3">
      <c r="B23" s="131">
        <v>2</v>
      </c>
      <c r="C23" s="115">
        <v>2.6</v>
      </c>
      <c r="D23" s="107">
        <v>8.6</v>
      </c>
      <c r="E23" s="110" t="s">
        <v>345</v>
      </c>
      <c r="F23" s="108" t="s">
        <v>277</v>
      </c>
      <c r="G23" s="168">
        <v>0.8</v>
      </c>
      <c r="H23" s="108">
        <v>1</v>
      </c>
      <c r="I23" s="172">
        <v>1</v>
      </c>
      <c r="J23" s="232"/>
      <c r="K23" s="228"/>
      <c r="L23" s="189"/>
      <c r="M23" s="218">
        <f t="shared" si="0"/>
        <v>0</v>
      </c>
    </row>
    <row r="24" spans="2:13" ht="49" customHeight="1" x14ac:dyDescent="0.3">
      <c r="B24" s="131">
        <v>2</v>
      </c>
      <c r="C24" s="115">
        <v>2.7</v>
      </c>
      <c r="D24" s="107">
        <v>8.6999999999999993</v>
      </c>
      <c r="E24" s="110" t="s">
        <v>344</v>
      </c>
      <c r="F24" s="108" t="s">
        <v>277</v>
      </c>
      <c r="G24" s="168">
        <v>0.8</v>
      </c>
      <c r="H24" s="108">
        <v>1</v>
      </c>
      <c r="I24" s="172">
        <v>1</v>
      </c>
      <c r="J24" s="232"/>
      <c r="K24" s="228"/>
      <c r="L24" s="189"/>
      <c r="M24" s="218">
        <f t="shared" si="0"/>
        <v>0</v>
      </c>
    </row>
    <row r="25" spans="2:13" ht="49" customHeight="1" x14ac:dyDescent="0.3">
      <c r="B25" s="131">
        <v>2</v>
      </c>
      <c r="C25" s="115">
        <v>2.8</v>
      </c>
      <c r="D25" s="107">
        <v>8.8000000000000007</v>
      </c>
      <c r="E25" s="110" t="s">
        <v>343</v>
      </c>
      <c r="F25" s="108" t="s">
        <v>277</v>
      </c>
      <c r="G25" s="168">
        <v>0.8</v>
      </c>
      <c r="H25" s="108">
        <v>1</v>
      </c>
      <c r="I25" s="172">
        <v>1</v>
      </c>
      <c r="J25" s="232"/>
      <c r="K25" s="228"/>
      <c r="L25" s="189"/>
      <c r="M25" s="218">
        <f t="shared" si="0"/>
        <v>0</v>
      </c>
    </row>
    <row r="26" spans="2:13" ht="49" customHeight="1" x14ac:dyDescent="0.3">
      <c r="B26" s="131">
        <v>2</v>
      </c>
      <c r="C26" s="115">
        <v>2.9</v>
      </c>
      <c r="D26" s="133">
        <v>8.9</v>
      </c>
      <c r="E26" s="110" t="s">
        <v>342</v>
      </c>
      <c r="F26" s="108" t="s">
        <v>277</v>
      </c>
      <c r="G26" s="168">
        <v>0.8</v>
      </c>
      <c r="H26" s="108">
        <v>1</v>
      </c>
      <c r="I26" s="172">
        <v>1</v>
      </c>
      <c r="J26" s="232"/>
      <c r="K26" s="228"/>
      <c r="L26" s="189"/>
      <c r="M26" s="218">
        <f t="shared" si="0"/>
        <v>0</v>
      </c>
    </row>
    <row r="27" spans="2:13" ht="49" customHeight="1" x14ac:dyDescent="0.3">
      <c r="B27" s="131">
        <v>2</v>
      </c>
      <c r="C27" s="126">
        <v>2.1</v>
      </c>
      <c r="D27" s="158">
        <v>8.1</v>
      </c>
      <c r="E27" s="110" t="s">
        <v>341</v>
      </c>
      <c r="F27" s="108" t="s">
        <v>277</v>
      </c>
      <c r="G27" s="168">
        <v>0.85</v>
      </c>
      <c r="H27" s="108">
        <v>1</v>
      </c>
      <c r="I27" s="172">
        <v>1</v>
      </c>
      <c r="J27" s="232"/>
      <c r="K27" s="228"/>
      <c r="L27" s="189"/>
      <c r="M27" s="218">
        <f t="shared" si="0"/>
        <v>0</v>
      </c>
    </row>
    <row r="28" spans="2:13" ht="49" customHeight="1" x14ac:dyDescent="0.3">
      <c r="B28" s="131">
        <v>2</v>
      </c>
      <c r="C28" s="126">
        <v>2.11</v>
      </c>
      <c r="D28" s="107" t="s">
        <v>280</v>
      </c>
      <c r="E28" s="110" t="s">
        <v>340</v>
      </c>
      <c r="F28" s="108" t="s">
        <v>277</v>
      </c>
      <c r="G28" s="168">
        <v>0.75</v>
      </c>
      <c r="H28" s="108">
        <v>1</v>
      </c>
      <c r="I28" s="172">
        <v>1</v>
      </c>
      <c r="J28" s="232"/>
      <c r="K28" s="228"/>
      <c r="L28" s="189"/>
      <c r="M28" s="218">
        <f>$G28*$H28*$J28</f>
        <v>0</v>
      </c>
    </row>
    <row r="29" spans="2:13" ht="49" customHeight="1" x14ac:dyDescent="0.3">
      <c r="B29" s="131">
        <v>2</v>
      </c>
      <c r="C29" s="126">
        <v>2.12</v>
      </c>
      <c r="D29" s="107" t="s">
        <v>281</v>
      </c>
      <c r="E29" s="110" t="s">
        <v>350</v>
      </c>
      <c r="F29" s="108" t="s">
        <v>278</v>
      </c>
      <c r="G29" s="168">
        <v>0.5</v>
      </c>
      <c r="H29" s="108">
        <v>200</v>
      </c>
      <c r="I29" s="172">
        <v>200</v>
      </c>
      <c r="J29" s="232"/>
      <c r="K29" s="229">
        <v>5000</v>
      </c>
      <c r="L29" s="189"/>
      <c r="M29" s="218">
        <f t="shared" ref="M29:M54" si="1">$G29*$H29*$J29</f>
        <v>0</v>
      </c>
    </row>
    <row r="30" spans="2:13" ht="49" customHeight="1" x14ac:dyDescent="0.3">
      <c r="B30" s="131">
        <v>2</v>
      </c>
      <c r="C30" s="126">
        <v>2.13</v>
      </c>
      <c r="D30" s="107" t="s">
        <v>282</v>
      </c>
      <c r="E30" s="110" t="s">
        <v>339</v>
      </c>
      <c r="F30" s="108" t="s">
        <v>277</v>
      </c>
      <c r="G30" s="168">
        <v>0.75</v>
      </c>
      <c r="H30" s="108">
        <v>1</v>
      </c>
      <c r="I30" s="172">
        <v>1</v>
      </c>
      <c r="J30" s="232"/>
      <c r="K30" s="228"/>
      <c r="L30" s="189"/>
      <c r="M30" s="218">
        <f>$G30*$H30*$J30</f>
        <v>0</v>
      </c>
    </row>
    <row r="31" spans="2:13" ht="49" customHeight="1" x14ac:dyDescent="0.3">
      <c r="B31" s="131">
        <v>2</v>
      </c>
      <c r="C31" s="126">
        <v>2.14</v>
      </c>
      <c r="D31" s="107" t="s">
        <v>283</v>
      </c>
      <c r="E31" s="226" t="s">
        <v>338</v>
      </c>
      <c r="F31" s="108" t="s">
        <v>277</v>
      </c>
      <c r="G31" s="168">
        <v>0.9</v>
      </c>
      <c r="H31" s="108">
        <v>1</v>
      </c>
      <c r="I31" s="172">
        <v>0</v>
      </c>
      <c r="J31" s="232"/>
      <c r="K31" s="228"/>
      <c r="L31" s="189"/>
      <c r="M31" s="218">
        <f>$G31*$H31*$J31</f>
        <v>0</v>
      </c>
    </row>
    <row r="32" spans="2:13" ht="49" customHeight="1" x14ac:dyDescent="0.3">
      <c r="B32" s="131">
        <v>2</v>
      </c>
      <c r="C32" s="126">
        <v>2.15</v>
      </c>
      <c r="D32" s="107" t="s">
        <v>284</v>
      </c>
      <c r="E32" s="226" t="s">
        <v>363</v>
      </c>
      <c r="F32" s="108" t="s">
        <v>277</v>
      </c>
      <c r="G32" s="168">
        <v>0.9</v>
      </c>
      <c r="H32" s="108">
        <v>1</v>
      </c>
      <c r="I32" s="172">
        <v>1</v>
      </c>
      <c r="J32" s="232"/>
      <c r="K32" s="229">
        <v>30000</v>
      </c>
      <c r="L32" s="189"/>
      <c r="M32" s="218">
        <f>$G32*$H32*$J32</f>
        <v>0</v>
      </c>
    </row>
    <row r="33" spans="2:13" ht="49" customHeight="1" x14ac:dyDescent="0.3">
      <c r="B33" s="131">
        <v>2</v>
      </c>
      <c r="C33" s="126">
        <v>2.16</v>
      </c>
      <c r="D33" s="107" t="s">
        <v>285</v>
      </c>
      <c r="E33" s="226" t="s">
        <v>332</v>
      </c>
      <c r="F33" s="108" t="s">
        <v>277</v>
      </c>
      <c r="G33" s="168">
        <v>0.9</v>
      </c>
      <c r="H33" s="108">
        <v>1</v>
      </c>
      <c r="I33" s="172">
        <v>1</v>
      </c>
      <c r="J33" s="232"/>
      <c r="K33" s="229">
        <v>75000</v>
      </c>
      <c r="L33" s="189"/>
      <c r="M33" s="218">
        <f t="shared" si="1"/>
        <v>0</v>
      </c>
    </row>
    <row r="34" spans="2:13" ht="49" customHeight="1" x14ac:dyDescent="0.3">
      <c r="B34" s="131">
        <v>2</v>
      </c>
      <c r="C34" s="126">
        <v>2.17</v>
      </c>
      <c r="D34" s="107" t="s">
        <v>286</v>
      </c>
      <c r="E34" s="226" t="s">
        <v>364</v>
      </c>
      <c r="F34" s="108" t="s">
        <v>277</v>
      </c>
      <c r="G34" s="168">
        <v>0.9</v>
      </c>
      <c r="H34" s="108">
        <v>1</v>
      </c>
      <c r="I34" s="172">
        <v>0</v>
      </c>
      <c r="J34" s="232"/>
      <c r="K34" s="228"/>
      <c r="L34" s="189"/>
      <c r="M34" s="218">
        <f t="shared" si="1"/>
        <v>0</v>
      </c>
    </row>
    <row r="35" spans="2:13" ht="49" customHeight="1" x14ac:dyDescent="0.3">
      <c r="B35" s="131">
        <v>2</v>
      </c>
      <c r="C35" s="126">
        <v>2.1800000000000002</v>
      </c>
      <c r="D35" s="107" t="s">
        <v>287</v>
      </c>
      <c r="E35" s="226" t="s">
        <v>337</v>
      </c>
      <c r="F35" s="108" t="s">
        <v>277</v>
      </c>
      <c r="G35" s="168">
        <v>0.9</v>
      </c>
      <c r="H35" s="108">
        <v>1</v>
      </c>
      <c r="I35" s="172">
        <v>0</v>
      </c>
      <c r="J35" s="232"/>
      <c r="K35" s="228"/>
      <c r="L35" s="189"/>
      <c r="M35" s="218">
        <f t="shared" si="1"/>
        <v>0</v>
      </c>
    </row>
    <row r="36" spans="2:13" ht="49" customHeight="1" x14ac:dyDescent="0.3">
      <c r="B36" s="131">
        <v>2</v>
      </c>
      <c r="C36" s="126">
        <v>2.19</v>
      </c>
      <c r="D36" s="107" t="s">
        <v>288</v>
      </c>
      <c r="E36" s="226" t="s">
        <v>289</v>
      </c>
      <c r="F36" s="108" t="s">
        <v>277</v>
      </c>
      <c r="G36" s="168">
        <v>0.9</v>
      </c>
      <c r="H36" s="108">
        <v>1</v>
      </c>
      <c r="I36" s="172">
        <v>0</v>
      </c>
      <c r="J36" s="232"/>
      <c r="K36" s="228"/>
      <c r="L36" s="189"/>
      <c r="M36" s="218">
        <f t="shared" si="1"/>
        <v>0</v>
      </c>
    </row>
    <row r="37" spans="2:13" ht="49" customHeight="1" x14ac:dyDescent="0.3">
      <c r="B37" s="131">
        <v>2</v>
      </c>
      <c r="C37" s="126">
        <v>2.2000000000000002</v>
      </c>
      <c r="D37" s="107" t="s">
        <v>290</v>
      </c>
      <c r="E37" s="226" t="s">
        <v>336</v>
      </c>
      <c r="F37" s="108" t="s">
        <v>277</v>
      </c>
      <c r="G37" s="168">
        <v>0.85</v>
      </c>
      <c r="H37" s="108">
        <v>1</v>
      </c>
      <c r="I37" s="172">
        <v>0</v>
      </c>
      <c r="J37" s="232"/>
      <c r="K37" s="228"/>
      <c r="L37" s="189"/>
      <c r="M37" s="218">
        <f t="shared" si="1"/>
        <v>0</v>
      </c>
    </row>
    <row r="38" spans="2:13" ht="49" customHeight="1" x14ac:dyDescent="0.3">
      <c r="B38" s="131">
        <v>2</v>
      </c>
      <c r="C38" s="126">
        <v>2.21</v>
      </c>
      <c r="D38" s="107" t="s">
        <v>334</v>
      </c>
      <c r="E38" s="110" t="s">
        <v>366</v>
      </c>
      <c r="F38" s="108" t="s">
        <v>277</v>
      </c>
      <c r="G38" s="168">
        <v>0.75</v>
      </c>
      <c r="H38" s="108">
        <v>1</v>
      </c>
      <c r="I38" s="172">
        <v>0</v>
      </c>
      <c r="J38" s="232"/>
      <c r="K38" s="228"/>
      <c r="L38" s="189"/>
      <c r="M38" s="218">
        <f t="shared" si="1"/>
        <v>0</v>
      </c>
    </row>
    <row r="39" spans="2:13" ht="49" customHeight="1" x14ac:dyDescent="0.3">
      <c r="B39" s="131">
        <v>2</v>
      </c>
      <c r="C39" s="126">
        <v>2.2200000000000002</v>
      </c>
      <c r="D39" s="107" t="s">
        <v>291</v>
      </c>
      <c r="E39" s="110" t="s">
        <v>292</v>
      </c>
      <c r="F39" s="108" t="s">
        <v>277</v>
      </c>
      <c r="G39" s="168">
        <v>0.75</v>
      </c>
      <c r="H39" s="108">
        <v>1</v>
      </c>
      <c r="I39" s="172">
        <v>0</v>
      </c>
      <c r="J39" s="232"/>
      <c r="K39" s="228"/>
      <c r="L39" s="189"/>
      <c r="M39" s="218">
        <f t="shared" si="1"/>
        <v>0</v>
      </c>
    </row>
    <row r="40" spans="2:13" ht="49" customHeight="1" x14ac:dyDescent="0.3">
      <c r="B40" s="131">
        <v>2</v>
      </c>
      <c r="C40" s="126">
        <v>2.23</v>
      </c>
      <c r="D40" s="107" t="s">
        <v>293</v>
      </c>
      <c r="E40" s="110" t="s">
        <v>351</v>
      </c>
      <c r="F40" s="108" t="s">
        <v>277</v>
      </c>
      <c r="G40" s="168">
        <v>0.75</v>
      </c>
      <c r="H40" s="108">
        <v>1</v>
      </c>
      <c r="I40" s="172">
        <v>0</v>
      </c>
      <c r="J40" s="232"/>
      <c r="K40" s="228"/>
      <c r="L40" s="189"/>
      <c r="M40" s="218">
        <f t="shared" si="1"/>
        <v>0</v>
      </c>
    </row>
    <row r="41" spans="2:13" ht="49" customHeight="1" x14ac:dyDescent="0.3">
      <c r="B41" s="131">
        <v>2</v>
      </c>
      <c r="C41" s="126">
        <v>2.2400000000000002</v>
      </c>
      <c r="D41" s="107" t="s">
        <v>294</v>
      </c>
      <c r="E41" s="110" t="s">
        <v>352</v>
      </c>
      <c r="F41" s="108" t="s">
        <v>277</v>
      </c>
      <c r="G41" s="168">
        <v>0.75</v>
      </c>
      <c r="H41" s="108">
        <v>1</v>
      </c>
      <c r="I41" s="172">
        <v>0</v>
      </c>
      <c r="J41" s="232"/>
      <c r="K41" s="228"/>
      <c r="L41" s="189"/>
      <c r="M41" s="218">
        <f t="shared" si="1"/>
        <v>0</v>
      </c>
    </row>
    <row r="42" spans="2:13" ht="49" customHeight="1" x14ac:dyDescent="0.3">
      <c r="B42" s="131">
        <v>2</v>
      </c>
      <c r="C42" s="126">
        <v>2.25</v>
      </c>
      <c r="D42" s="107" t="s">
        <v>295</v>
      </c>
      <c r="E42" s="110" t="s">
        <v>367</v>
      </c>
      <c r="F42" s="108" t="s">
        <v>278</v>
      </c>
      <c r="G42" s="168">
        <v>0.75</v>
      </c>
      <c r="H42" s="108">
        <v>1</v>
      </c>
      <c r="I42" s="172">
        <v>0</v>
      </c>
      <c r="J42" s="232"/>
      <c r="K42" s="228"/>
      <c r="L42" s="189"/>
      <c r="M42" s="218">
        <f t="shared" si="1"/>
        <v>0</v>
      </c>
    </row>
    <row r="43" spans="2:13" ht="49" customHeight="1" x14ac:dyDescent="0.3">
      <c r="B43" s="131">
        <v>2</v>
      </c>
      <c r="C43" s="126">
        <v>2.2599999999999998</v>
      </c>
      <c r="D43" s="107" t="s">
        <v>296</v>
      </c>
      <c r="E43" s="110" t="s">
        <v>353</v>
      </c>
      <c r="F43" s="108" t="s">
        <v>277</v>
      </c>
      <c r="G43" s="168">
        <v>0.75</v>
      </c>
      <c r="H43" s="108">
        <v>1</v>
      </c>
      <c r="I43" s="172">
        <v>0</v>
      </c>
      <c r="J43" s="232"/>
      <c r="K43" s="228"/>
      <c r="L43" s="189"/>
      <c r="M43" s="218">
        <f t="shared" si="1"/>
        <v>0</v>
      </c>
    </row>
    <row r="44" spans="2:13" ht="49" customHeight="1" x14ac:dyDescent="0.3">
      <c r="B44" s="131">
        <v>2</v>
      </c>
      <c r="C44" s="126">
        <v>2.27</v>
      </c>
      <c r="D44" s="107" t="s">
        <v>297</v>
      </c>
      <c r="E44" s="226" t="s">
        <v>335</v>
      </c>
      <c r="F44" s="108" t="s">
        <v>277</v>
      </c>
      <c r="G44" s="168">
        <v>0.75</v>
      </c>
      <c r="H44" s="108">
        <v>1</v>
      </c>
      <c r="I44" s="172">
        <v>0</v>
      </c>
      <c r="J44" s="232"/>
      <c r="K44" s="228"/>
      <c r="L44" s="189"/>
      <c r="M44" s="218">
        <f t="shared" si="1"/>
        <v>0</v>
      </c>
    </row>
    <row r="45" spans="2:13" ht="49" customHeight="1" x14ac:dyDescent="0.3">
      <c r="B45" s="131">
        <v>2</v>
      </c>
      <c r="C45" s="126">
        <v>2.2799999999999998</v>
      </c>
      <c r="D45" s="107" t="s">
        <v>298</v>
      </c>
      <c r="E45" s="226" t="s">
        <v>368</v>
      </c>
      <c r="F45" s="108" t="s">
        <v>277</v>
      </c>
      <c r="G45" s="168">
        <v>0.75</v>
      </c>
      <c r="H45" s="108">
        <v>1</v>
      </c>
      <c r="I45" s="172">
        <v>0</v>
      </c>
      <c r="J45" s="232"/>
      <c r="K45" s="228"/>
      <c r="L45" s="189"/>
      <c r="M45" s="218">
        <f t="shared" si="1"/>
        <v>0</v>
      </c>
    </row>
    <row r="46" spans="2:13" ht="49" customHeight="1" x14ac:dyDescent="0.3">
      <c r="B46" s="131">
        <v>2</v>
      </c>
      <c r="C46" s="126">
        <v>2.29</v>
      </c>
      <c r="D46" s="107" t="s">
        <v>299</v>
      </c>
      <c r="E46" s="226" t="s">
        <v>354</v>
      </c>
      <c r="F46" s="108" t="s">
        <v>277</v>
      </c>
      <c r="G46" s="168">
        <v>0.5</v>
      </c>
      <c r="H46" s="108">
        <v>1</v>
      </c>
      <c r="I46" s="172">
        <v>0</v>
      </c>
      <c r="J46" s="232"/>
      <c r="K46" s="228"/>
      <c r="L46" s="189"/>
      <c r="M46" s="218">
        <f t="shared" si="1"/>
        <v>0</v>
      </c>
    </row>
    <row r="47" spans="2:13" ht="49" customHeight="1" x14ac:dyDescent="0.3">
      <c r="B47" s="131">
        <v>2</v>
      </c>
      <c r="C47" s="126">
        <v>2.2999999999999998</v>
      </c>
      <c r="D47" s="158" t="s">
        <v>310</v>
      </c>
      <c r="E47" s="159" t="s">
        <v>355</v>
      </c>
      <c r="F47" s="108" t="s">
        <v>278</v>
      </c>
      <c r="G47" s="168">
        <v>0.9</v>
      </c>
      <c r="H47" s="108">
        <v>6</v>
      </c>
      <c r="I47" s="172">
        <v>3</v>
      </c>
      <c r="J47" s="232"/>
      <c r="K47" s="229">
        <v>9000</v>
      </c>
      <c r="L47" s="189"/>
      <c r="M47" s="218">
        <f t="shared" si="1"/>
        <v>0</v>
      </c>
    </row>
    <row r="48" spans="2:13" ht="49" customHeight="1" x14ac:dyDescent="0.3">
      <c r="B48" s="131">
        <v>2</v>
      </c>
      <c r="C48" s="126">
        <v>2.31</v>
      </c>
      <c r="D48" s="158" t="s">
        <v>309</v>
      </c>
      <c r="E48" s="159" t="s">
        <v>356</v>
      </c>
      <c r="F48" s="108" t="s">
        <v>278</v>
      </c>
      <c r="G48" s="168">
        <v>0.9</v>
      </c>
      <c r="H48" s="108">
        <v>12</v>
      </c>
      <c r="I48" s="172">
        <v>3</v>
      </c>
      <c r="J48" s="232"/>
      <c r="K48" s="229">
        <v>13000</v>
      </c>
      <c r="L48" s="189"/>
      <c r="M48" s="218">
        <f t="shared" si="1"/>
        <v>0</v>
      </c>
    </row>
    <row r="49" spans="2:15" ht="49" customHeight="1" x14ac:dyDescent="0.3">
      <c r="B49" s="131">
        <v>2</v>
      </c>
      <c r="C49" s="126">
        <v>2.3199999999999901</v>
      </c>
      <c r="D49" s="158" t="s">
        <v>311</v>
      </c>
      <c r="E49" s="159" t="s">
        <v>357</v>
      </c>
      <c r="F49" s="108" t="s">
        <v>278</v>
      </c>
      <c r="G49" s="168">
        <v>0.9</v>
      </c>
      <c r="H49" s="108">
        <v>6</v>
      </c>
      <c r="I49" s="172">
        <v>3</v>
      </c>
      <c r="J49" s="232"/>
      <c r="K49" s="229">
        <v>17000</v>
      </c>
      <c r="L49" s="189"/>
      <c r="M49" s="218">
        <f t="shared" si="1"/>
        <v>0</v>
      </c>
    </row>
    <row r="50" spans="2:15" ht="49" customHeight="1" x14ac:dyDescent="0.3">
      <c r="B50" s="131">
        <v>2</v>
      </c>
      <c r="C50" s="126">
        <v>2.33</v>
      </c>
      <c r="D50" s="158" t="s">
        <v>372</v>
      </c>
      <c r="E50" s="159" t="s">
        <v>358</v>
      </c>
      <c r="F50" s="108" t="s">
        <v>278</v>
      </c>
      <c r="G50" s="168">
        <v>0.9</v>
      </c>
      <c r="H50" s="108">
        <v>3</v>
      </c>
      <c r="I50" s="172">
        <v>3</v>
      </c>
      <c r="J50" s="232"/>
      <c r="K50" s="229">
        <v>4000</v>
      </c>
      <c r="L50" s="189"/>
      <c r="M50" s="218">
        <f t="shared" si="1"/>
        <v>0</v>
      </c>
    </row>
    <row r="51" spans="2:15" ht="49" customHeight="1" x14ac:dyDescent="0.3">
      <c r="B51" s="131">
        <v>2</v>
      </c>
      <c r="C51" s="126">
        <v>2.3399999999999901</v>
      </c>
      <c r="D51" s="158" t="s">
        <v>373</v>
      </c>
      <c r="E51" s="159" t="s">
        <v>359</v>
      </c>
      <c r="F51" s="108" t="s">
        <v>278</v>
      </c>
      <c r="G51" s="168">
        <v>0.9</v>
      </c>
      <c r="H51" s="108">
        <v>6</v>
      </c>
      <c r="I51" s="172">
        <v>3</v>
      </c>
      <c r="J51" s="232"/>
      <c r="K51" s="229">
        <v>8000</v>
      </c>
      <c r="L51" s="189"/>
      <c r="M51" s="218">
        <f t="shared" si="1"/>
        <v>0</v>
      </c>
    </row>
    <row r="52" spans="2:15" ht="49" customHeight="1" x14ac:dyDescent="0.3">
      <c r="B52" s="131">
        <v>2</v>
      </c>
      <c r="C52" s="126">
        <v>2.35</v>
      </c>
      <c r="D52" s="158" t="s">
        <v>374</v>
      </c>
      <c r="E52" s="159" t="s">
        <v>360</v>
      </c>
      <c r="F52" s="108" t="s">
        <v>278</v>
      </c>
      <c r="G52" s="168">
        <v>0.9</v>
      </c>
      <c r="H52" s="108">
        <v>3</v>
      </c>
      <c r="I52" s="172">
        <v>3</v>
      </c>
      <c r="J52" s="232"/>
      <c r="K52" s="229">
        <v>12000</v>
      </c>
      <c r="L52" s="189"/>
      <c r="M52" s="218">
        <f t="shared" si="1"/>
        <v>0</v>
      </c>
    </row>
    <row r="53" spans="2:15" s="111" customFormat="1" ht="49" customHeight="1" x14ac:dyDescent="0.3">
      <c r="B53" s="131">
        <v>2</v>
      </c>
      <c r="C53" s="126">
        <v>2.36</v>
      </c>
      <c r="D53" s="160" t="s">
        <v>369</v>
      </c>
      <c r="E53" s="110" t="s">
        <v>301</v>
      </c>
      <c r="F53" s="127" t="s">
        <v>278</v>
      </c>
      <c r="G53" s="168">
        <v>0.9</v>
      </c>
      <c r="H53" s="127">
        <v>500</v>
      </c>
      <c r="I53" s="173">
        <v>300</v>
      </c>
      <c r="J53" s="232"/>
      <c r="K53" s="229">
        <v>550</v>
      </c>
      <c r="L53" s="189"/>
      <c r="M53" s="218">
        <f t="shared" si="1"/>
        <v>0</v>
      </c>
      <c r="N53" s="111" t="s">
        <v>300</v>
      </c>
      <c r="O53" s="114"/>
    </row>
    <row r="54" spans="2:15" s="111" customFormat="1" ht="49" customHeight="1" x14ac:dyDescent="0.3">
      <c r="B54" s="131">
        <v>2</v>
      </c>
      <c r="C54" s="126">
        <v>2.37</v>
      </c>
      <c r="D54" s="160" t="s">
        <v>370</v>
      </c>
      <c r="E54" s="161" t="s">
        <v>302</v>
      </c>
      <c r="F54" s="127" t="s">
        <v>278</v>
      </c>
      <c r="G54" s="168">
        <v>0.9</v>
      </c>
      <c r="H54" s="127">
        <v>500</v>
      </c>
      <c r="I54" s="173">
        <v>300</v>
      </c>
      <c r="J54" s="232"/>
      <c r="K54" s="229">
        <v>400</v>
      </c>
      <c r="L54" s="189"/>
      <c r="M54" s="218">
        <f t="shared" si="1"/>
        <v>0</v>
      </c>
      <c r="O54" s="114"/>
    </row>
    <row r="55" spans="2:15" s="111" customFormat="1" ht="49" customHeight="1" x14ac:dyDescent="0.3">
      <c r="B55" s="131">
        <v>2</v>
      </c>
      <c r="C55" s="126">
        <v>2.38</v>
      </c>
      <c r="D55" s="160" t="s">
        <v>371</v>
      </c>
      <c r="E55" s="161" t="s">
        <v>361</v>
      </c>
      <c r="F55" s="127" t="s">
        <v>278</v>
      </c>
      <c r="G55" s="168">
        <v>0.9</v>
      </c>
      <c r="H55" s="127">
        <v>500</v>
      </c>
      <c r="I55" s="173">
        <v>300</v>
      </c>
      <c r="J55" s="232"/>
      <c r="K55" s="229">
        <v>250</v>
      </c>
      <c r="L55" s="189"/>
      <c r="M55" s="218">
        <f>$G55*$H55*$J55</f>
        <v>0</v>
      </c>
      <c r="O55" s="114"/>
    </row>
    <row r="56" spans="2:15" ht="49" customHeight="1" thickBot="1" x14ac:dyDescent="0.35">
      <c r="B56" s="132">
        <v>2</v>
      </c>
      <c r="C56" s="157">
        <v>2.39</v>
      </c>
      <c r="D56" s="162" t="s">
        <v>312</v>
      </c>
      <c r="E56" s="156" t="s">
        <v>362</v>
      </c>
      <c r="F56" s="128" t="s">
        <v>278</v>
      </c>
      <c r="G56" s="169">
        <v>0.9</v>
      </c>
      <c r="H56" s="128">
        <v>60</v>
      </c>
      <c r="I56" s="174">
        <v>60</v>
      </c>
      <c r="J56" s="233"/>
      <c r="K56" s="230">
        <v>4000</v>
      </c>
      <c r="L56" s="189"/>
      <c r="M56" s="219">
        <f>$G56*$H56*J56</f>
        <v>0</v>
      </c>
    </row>
    <row r="57" spans="2:15" ht="49" customHeight="1" thickBot="1" x14ac:dyDescent="0.35">
      <c r="B57" s="117"/>
      <c r="C57" s="118"/>
      <c r="D57" s="118"/>
      <c r="E57" s="118"/>
      <c r="F57" s="118"/>
      <c r="G57" s="118"/>
      <c r="H57" s="118"/>
      <c r="I57" s="175"/>
      <c r="J57" s="118"/>
      <c r="K57" s="221" t="s">
        <v>325</v>
      </c>
      <c r="L57" s="189"/>
      <c r="M57" s="220">
        <f>SUM(M16:M56)</f>
        <v>0</v>
      </c>
    </row>
    <row r="58" spans="2:15" ht="49" customHeight="1" thickBot="1" x14ac:dyDescent="0.35">
      <c r="B58" s="112"/>
      <c r="C58" s="112"/>
      <c r="L58" s="189"/>
    </row>
    <row r="59" spans="2:15" ht="35.15" customHeight="1" x14ac:dyDescent="0.3">
      <c r="B59" s="153">
        <v>3</v>
      </c>
      <c r="C59" s="245" t="s">
        <v>279</v>
      </c>
      <c r="D59" s="245"/>
      <c r="E59" s="245"/>
      <c r="F59" s="245"/>
      <c r="G59" s="245"/>
      <c r="H59" s="245"/>
      <c r="I59" s="245"/>
      <c r="J59" s="245"/>
      <c r="K59" s="246"/>
      <c r="L59" s="189"/>
      <c r="M59" s="222"/>
    </row>
    <row r="60" spans="2:15" ht="49" customHeight="1" thickBot="1" x14ac:dyDescent="0.35">
      <c r="B60" s="132">
        <v>3</v>
      </c>
      <c r="C60" s="154">
        <v>3.1</v>
      </c>
      <c r="D60" s="155">
        <v>10</v>
      </c>
      <c r="E60" s="156" t="s">
        <v>333</v>
      </c>
      <c r="F60" s="128" t="s">
        <v>278</v>
      </c>
      <c r="G60" s="169">
        <v>1</v>
      </c>
      <c r="H60" s="125">
        <v>800</v>
      </c>
      <c r="I60" s="176">
        <v>400</v>
      </c>
      <c r="J60" s="197"/>
      <c r="K60" s="206">
        <v>2000</v>
      </c>
      <c r="L60" s="189"/>
      <c r="M60" s="219">
        <f t="shared" ref="M60" si="2">$G60*$H60*$J60</f>
        <v>0</v>
      </c>
    </row>
    <row r="61" spans="2:15" ht="49" customHeight="1" thickBot="1" x14ac:dyDescent="0.35">
      <c r="B61" s="117"/>
      <c r="C61" s="118"/>
      <c r="D61" s="118"/>
      <c r="E61" s="118"/>
      <c r="F61" s="118"/>
      <c r="G61" s="118"/>
      <c r="H61" s="118"/>
      <c r="I61" s="175"/>
      <c r="J61" s="118"/>
      <c r="K61" s="221" t="s">
        <v>327</v>
      </c>
      <c r="L61" s="189"/>
      <c r="M61" s="220">
        <f>M60</f>
        <v>0</v>
      </c>
    </row>
    <row r="62" spans="2:15" ht="49" customHeight="1" thickBot="1" x14ac:dyDescent="0.35">
      <c r="B62" s="117"/>
      <c r="C62" s="118"/>
      <c r="D62" s="118"/>
      <c r="E62" s="118"/>
      <c r="F62" s="118"/>
      <c r="G62" s="118"/>
      <c r="H62" s="118"/>
      <c r="I62" s="175"/>
      <c r="J62" s="118"/>
      <c r="K62" s="124"/>
      <c r="L62" s="189"/>
      <c r="M62" s="152"/>
    </row>
    <row r="63" spans="2:15" ht="35.15" customHeight="1" x14ac:dyDescent="0.3">
      <c r="B63" s="153">
        <v>4</v>
      </c>
      <c r="C63" s="245" t="s">
        <v>303</v>
      </c>
      <c r="D63" s="245"/>
      <c r="E63" s="245"/>
      <c r="F63" s="245"/>
      <c r="G63" s="245"/>
      <c r="H63" s="245"/>
      <c r="I63" s="245"/>
      <c r="J63" s="245"/>
      <c r="K63" s="246"/>
      <c r="L63" s="189"/>
      <c r="M63" s="222"/>
    </row>
    <row r="64" spans="2:15" ht="49" customHeight="1" thickBot="1" x14ac:dyDescent="0.35">
      <c r="B64" s="132">
        <v>4</v>
      </c>
      <c r="C64" s="154">
        <v>4.0999999999999996</v>
      </c>
      <c r="D64" s="155">
        <v>14</v>
      </c>
      <c r="E64" s="196" t="s">
        <v>328</v>
      </c>
      <c r="F64" s="125" t="s">
        <v>304</v>
      </c>
      <c r="G64" s="169">
        <v>1</v>
      </c>
      <c r="H64" s="125">
        <v>8</v>
      </c>
      <c r="I64" s="176">
        <v>6</v>
      </c>
      <c r="J64" s="198"/>
      <c r="K64" s="205" t="s">
        <v>305</v>
      </c>
      <c r="L64" s="189"/>
      <c r="M64" s="223">
        <f>M57*J64*H64*G64</f>
        <v>0</v>
      </c>
    </row>
    <row r="65" spans="4:13" ht="49" customHeight="1" thickBot="1" x14ac:dyDescent="0.35">
      <c r="D65" s="119"/>
      <c r="E65" s="120"/>
      <c r="G65" s="121"/>
      <c r="H65" s="121"/>
      <c r="I65" s="177"/>
      <c r="J65" s="122"/>
      <c r="K65" s="123"/>
      <c r="L65" s="189"/>
      <c r="M65" s="152"/>
    </row>
    <row r="66" spans="4:13" ht="49" customHeight="1" thickBot="1" x14ac:dyDescent="0.35">
      <c r="E66" s="109"/>
      <c r="F66" s="121"/>
      <c r="K66" s="234" t="s">
        <v>313</v>
      </c>
      <c r="L66" s="235"/>
      <c r="M66" s="204">
        <f>M64+M61+M57</f>
        <v>0</v>
      </c>
    </row>
    <row r="67" spans="4:13" ht="30" customHeight="1" x14ac:dyDescent="0.3">
      <c r="L67" s="189"/>
    </row>
    <row r="68" spans="4:13" x14ac:dyDescent="0.3">
      <c r="L68" s="189"/>
    </row>
    <row r="69" spans="4:13" x14ac:dyDescent="0.3">
      <c r="L69" s="189"/>
    </row>
  </sheetData>
  <sheetProtection algorithmName="SHA-512" hashValue="XCZxA90P3KrLaW031Z1Uvjw9gYkiAIch2c3veobM4kJeQGQySe0JnlK+xVE5Y5df8SSu0jiklUYAJRxsBNqeTQ==" saltValue="z83Y6GO+wgqsh/Sc5ngqCw==" spinCount="100000" sheet="1" selectLockedCells="1"/>
  <mergeCells count="10">
    <mergeCell ref="K66:L66"/>
    <mergeCell ref="B2:E2"/>
    <mergeCell ref="B9:B16"/>
    <mergeCell ref="E4:H4"/>
    <mergeCell ref="E5:H5"/>
    <mergeCell ref="C4:C5"/>
    <mergeCell ref="C59:K59"/>
    <mergeCell ref="C63:K63"/>
    <mergeCell ref="C8:K8"/>
    <mergeCell ref="C17:K17"/>
  </mergeCells>
  <phoneticPr fontId="12" type="noConversion"/>
  <dataValidations count="17">
    <dataValidation type="decimal" allowBlank="1" showInputMessage="1" showErrorMessage="1" error="Price must be in the allowed range t as set in column Allowed Price limits (Column I)." sqref="J64:J65" xr:uid="{56486534-61EB-45E6-830D-AA9A32A918B5}">
      <formula1>0.05</formula1>
      <formula2>0.12</formula2>
    </dataValidation>
    <dataValidation type="whole" operator="lessThanOrEqual" allowBlank="1" showInputMessage="1" showErrorMessage="1" error="Price must be between 0 and the allowed max price as set in column I." sqref="J29" xr:uid="{7535762A-0283-47DB-9D6E-DB0D256E0302}">
      <formula1>5000</formula1>
    </dataValidation>
    <dataValidation type="whole" operator="lessThanOrEqual" allowBlank="1" showInputMessage="1" showErrorMessage="1" error="Price must be between 0 and the allowed max price as set in column I." sqref="J32" xr:uid="{DEFBDF42-B133-4D5B-8CD6-31B5D0336C9D}">
      <formula1>30000</formula1>
    </dataValidation>
    <dataValidation type="whole" operator="lessThanOrEqual" allowBlank="1" showInputMessage="1" showErrorMessage="1" error="Price must be between 0 and the allowed max price as set in column I." sqref="J33" xr:uid="{CD18E3C6-CA4C-409A-8508-C3FF31F523AA}">
      <formula1>75000</formula1>
    </dataValidation>
    <dataValidation type="whole" operator="lessThanOrEqual" allowBlank="1" showInputMessage="1" showErrorMessage="1" error="Minimum price is 0. Negative values are not allowed." sqref="J55" xr:uid="{A525F0CC-5375-4F7C-B242-0442FD198861}">
      <formula1>250</formula1>
    </dataValidation>
    <dataValidation type="whole" operator="lessThanOrEqual" allowBlank="1" showInputMessage="1" showErrorMessage="1" sqref="J56" xr:uid="{C7AE6449-688F-45E4-B6B4-2F3CE777B542}">
      <formula1>4000</formula1>
    </dataValidation>
    <dataValidation type="decimal" operator="greaterThan" allowBlank="1" showInputMessage="1" showErrorMessage="1" error="Minimum price is 0. Negative values are not allowed." sqref="J9:J15" xr:uid="{4CBB13E3-3AA7-4309-8D1B-5338DBAFEA4F}">
      <formula1>0</formula1>
    </dataValidation>
    <dataValidation type="whole" operator="lessThanOrEqual" allowBlank="1" showInputMessage="1" showErrorMessage="1" error="Minimum price is 0. Negative values are not allowed." sqref="J53" xr:uid="{C3DB0C5E-05BA-461E-9712-DE6D70F52F45}">
      <formula1>550</formula1>
    </dataValidation>
    <dataValidation type="whole" operator="lessThanOrEqual" allowBlank="1" showInputMessage="1" showErrorMessage="1" error="Minimum price is 0. Negative values are not allowed." sqref="J52" xr:uid="{7D0CB89B-027C-4F33-B962-2C2DB42F55CA}">
      <formula1>12000</formula1>
    </dataValidation>
    <dataValidation type="whole" operator="lessThanOrEqual" allowBlank="1" showInputMessage="1" showErrorMessage="1" error="Minimum price is 0. Negative values are not allowed." sqref="J50" xr:uid="{14678F1D-244F-4999-9E69-5287365DBCAA}">
      <formula1>4000</formula1>
    </dataValidation>
    <dataValidation type="whole" operator="lessThanOrEqual" allowBlank="1" showInputMessage="1" showErrorMessage="1" error="Minimum price is 0. Negative values are not allowed." sqref="J49" xr:uid="{96987CC2-4B90-4851-AB44-FBAA4AB53411}">
      <formula1>17000</formula1>
    </dataValidation>
    <dataValidation type="whole" operator="lessThanOrEqual" allowBlank="1" showInputMessage="1" showErrorMessage="1" error="Minimum price is 0. Negative values are not allowed." sqref="J48" xr:uid="{E1CD9AB3-2637-4282-BF03-142B55495E68}">
      <formula1>13000</formula1>
    </dataValidation>
    <dataValidation type="whole" operator="lessThanOrEqual" allowBlank="1" showInputMessage="1" showErrorMessage="1" error="Minimum price is 0. Negative values are not allowed." sqref="J47" xr:uid="{5B40C9E9-1A36-461B-8574-D21EDE3A0375}">
      <formula1>9000</formula1>
    </dataValidation>
    <dataValidation type="whole" operator="lessThanOrEqual" allowBlank="1" showInputMessage="1" showErrorMessage="1" error="Minimum price is 0. Negative values are not allowed." sqref="J54" xr:uid="{CE0FB6C5-FCFE-4AFD-A98B-F1056878F031}">
      <formula1>400</formula1>
    </dataValidation>
    <dataValidation type="whole" operator="greaterThan" allowBlank="1" showInputMessage="1" showErrorMessage="1" sqref="J16 J18:J28 J30:J31 J34:J46" xr:uid="{F167534B-FF74-47FE-8C93-4F8F046EC197}">
      <formula1>1</formula1>
    </dataValidation>
    <dataValidation type="whole" operator="lessThanOrEqual" allowBlank="1" showInputMessage="1" showErrorMessage="1" sqref="J60" xr:uid="{45A7B6AD-5401-4C62-A077-449D63784143}">
      <formula1>2000</formula1>
    </dataValidation>
    <dataValidation type="whole" operator="lessThanOrEqual" allowBlank="1" showInputMessage="1" showErrorMessage="1" error="Minimum price is 0. Negative values are not allowed." sqref="J51" xr:uid="{ED11F613-D704-4B63-8EC3-B029BCB1F872}">
      <formula1>8000</formula1>
    </dataValidation>
  </dataValidation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olicyDirtyBag xmlns="microsoft.office.server.policy.changes">
  <Microsoft.Office.RecordsManagement.PolicyFeatures.PolicyAudit op="Change"/>
  <Microsoft.Office.RecordsManagement.PolicyFeatures.Barcode op="Delete"/>
</PolicyDirtyBag>
</file>

<file path=customXml/item2.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HQ00-2003002162-54598</_dlc_DocId>
    <_dlc_DocIdUrl xmlns="9343d3c4-2c08-4fb0-bb2e-369ae2ce73f3">
      <Url>https://ayalonhw.sharepoint.com/sites/EngineeringHeadquartersDivision/_layouts/15/DocIdRedir.aspx?ID=HQ00-2003002162-54598</Url>
      <Description>HQ00-2003002162-54598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a15fe29a-6a85-42e7-8522-5a619814cd13" ContentTypeId="0x0101" PreviousValue="false"/>
</file>

<file path=customXml/item7.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Props1.xml><?xml version="1.0" encoding="utf-8"?>
<ds:datastoreItem xmlns:ds="http://schemas.openxmlformats.org/officeDocument/2006/customXml" ds:itemID="{DD92F94F-9CE4-4BA9-AA7C-FBC44C1E3091}">
  <ds:schemaRefs>
    <ds:schemaRef ds:uri="microsoft.office.server.policy.changes"/>
  </ds:schemaRefs>
</ds:datastoreItem>
</file>

<file path=customXml/itemProps2.xml><?xml version="1.0" encoding="utf-8"?>
<ds:datastoreItem xmlns:ds="http://schemas.openxmlformats.org/officeDocument/2006/customXml" ds:itemID="{FDF5BAB9-2E40-41F5-BBFA-E25774126309}">
  <ds:schemaRefs>
    <ds:schemaRef ds:uri="http://schemas.microsoft.com/office/2006/metadata/properties"/>
    <ds:schemaRef ds:uri="http://schemas.microsoft.com/office/infopath/2007/PartnerControls"/>
    <ds:schemaRef ds:uri="c73d6282-3256-4cfc-a05b-12f42521a40c"/>
    <ds:schemaRef ds:uri="9343d3c4-2c08-4fb0-bb2e-369ae2ce73f3"/>
  </ds:schemaRefs>
</ds:datastoreItem>
</file>

<file path=customXml/itemProps3.xml><?xml version="1.0" encoding="utf-8"?>
<ds:datastoreItem xmlns:ds="http://schemas.openxmlformats.org/officeDocument/2006/customXml" ds:itemID="{CDA71E96-7CDE-4522-AD9B-A4C364C44DF4}">
  <ds:schemaRefs>
    <ds:schemaRef ds:uri="http://schemas.microsoft.com/sharepoint/v3/contenttype/forms"/>
  </ds:schemaRefs>
</ds:datastoreItem>
</file>

<file path=customXml/itemProps4.xml><?xml version="1.0" encoding="utf-8"?>
<ds:datastoreItem xmlns:ds="http://schemas.openxmlformats.org/officeDocument/2006/customXml" ds:itemID="{993F180C-14AD-4864-B178-49DC7C531B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3d6282-3256-4cfc-a05b-12f42521a40c"/>
    <ds:schemaRef ds:uri="9343d3c4-2c08-4fb0-bb2e-369ae2ce7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1223F05-098D-411E-A6D4-A032BE48761B}">
  <ds:schemaRefs>
    <ds:schemaRef ds:uri="http://schemas.microsoft.com/sharepoint/events"/>
  </ds:schemaRefs>
</ds:datastoreItem>
</file>

<file path=customXml/itemProps6.xml><?xml version="1.0" encoding="utf-8"?>
<ds:datastoreItem xmlns:ds="http://schemas.openxmlformats.org/officeDocument/2006/customXml" ds:itemID="{A8BBF8D4-6D29-4E4B-8CB2-6C6A578BF422}">
  <ds:schemaRefs>
    <ds:schemaRef ds:uri="Microsoft.SharePoint.Taxonomy.ContentTypeSync"/>
  </ds:schemaRefs>
</ds:datastoreItem>
</file>

<file path=customXml/itemProps7.xml><?xml version="1.0" encoding="utf-8"?>
<ds:datastoreItem xmlns:ds="http://schemas.openxmlformats.org/officeDocument/2006/customXml" ds:itemID="{B2BF9FD9-4A04-4AB3-9A36-189A5DBF3F27}">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5</vt:i4>
      </vt:variant>
      <vt:variant>
        <vt:lpstr>טווחים בעלי שם</vt:lpstr>
      </vt:variant>
      <vt:variant>
        <vt:i4>8</vt:i4>
      </vt:variant>
    </vt:vector>
  </HeadingPairs>
  <TitlesOfParts>
    <vt:vector size="13" baseType="lpstr">
      <vt:lpstr>כתב כמויות</vt:lpstr>
      <vt:lpstr>כתב כמויות- תשתיות - מערכות מיד</vt:lpstr>
      <vt:lpstr>אומדן IT - לתיקוף</vt:lpstr>
      <vt:lpstr>לוז ואבני דרך</vt:lpstr>
      <vt:lpstr>BoQ</vt:lpstr>
      <vt:lpstr>BoQ!_Ref180312641</vt:lpstr>
      <vt:lpstr>BoQ!_Toc172234136</vt:lpstr>
      <vt:lpstr>BoQ!_Toc216709521</vt:lpstr>
      <vt:lpstr>BoQ!_Toc216709524</vt:lpstr>
      <vt:lpstr>BoQ!_Toc216709525</vt:lpstr>
      <vt:lpstr>BoQ!_Toc216709526</vt:lpstr>
      <vt:lpstr>BoQ!_Toc216709527</vt:lpstr>
      <vt:lpstr>BoQ!_Toc216709537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Yoad Shahar</dc:creator>
  <cp:keywords/>
  <dc:description/>
  <cp:lastModifiedBy>Or Baruch</cp:lastModifiedBy>
  <cp:revision/>
  <dcterms:created xsi:type="dcterms:W3CDTF">2019-06-20T14:29:19Z</dcterms:created>
  <dcterms:modified xsi:type="dcterms:W3CDTF">2026-03-30T09:58:38Z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9abaffe0-a556-47c4-9716-09b803a7d64c</vt:lpwstr>
  </property>
</Properties>
</file>